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03"/>
  <workbookPr/>
  <mc:AlternateContent xmlns:mc="http://schemas.openxmlformats.org/markup-compatibility/2006">
    <mc:Choice Requires="x15">
      <x15ac:absPath xmlns:x15ac="http://schemas.microsoft.com/office/spreadsheetml/2010/11/ac" url="C:\Temp\SECULF\"/>
    </mc:Choice>
  </mc:AlternateContent>
  <xr:revisionPtr revIDLastSave="1" documentId="13_ncr:1_{1F7DA144-CEEB-4773-99C4-5EC2A2C06AAE}" xr6:coauthVersionLast="47" xr6:coauthVersionMax="47" xr10:uidLastSave="{2EAADB34-A4AD-43E1-8E46-CEDDF0139B4F}"/>
  <bookViews>
    <workbookView xWindow="-108" yWindow="-108" windowWidth="23256" windowHeight="12576" xr2:uid="{8ABE9D67-B975-41CE-B532-9BAD397A50DA}"/>
  </bookViews>
  <sheets>
    <sheet name="Radial" sheetId="3" r:id="rId1"/>
    <sheet name="Mesh"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2" i="1" l="1"/>
  <c r="C141" i="1"/>
  <c r="C188" i="3"/>
  <c r="C187" i="3"/>
  <c r="J160" i="3"/>
  <c r="D167" i="3" s="1"/>
  <c r="J161" i="3"/>
  <c r="D168" i="3" s="1"/>
  <c r="J162" i="3"/>
  <c r="D169" i="3" s="1"/>
  <c r="J159" i="3"/>
  <c r="D166" i="3" s="1"/>
  <c r="I160" i="3"/>
  <c r="I161" i="3"/>
  <c r="I162" i="3"/>
  <c r="I159" i="3"/>
  <c r="H160" i="3"/>
  <c r="H161" i="3"/>
  <c r="H162" i="3"/>
  <c r="H159" i="3"/>
  <c r="G160" i="3"/>
  <c r="G161" i="3"/>
  <c r="D161" i="3" s="1"/>
  <c r="G162" i="3"/>
  <c r="G159" i="3"/>
  <c r="D159" i="3" s="1"/>
  <c r="F160" i="3"/>
  <c r="F161" i="3"/>
  <c r="F162" i="3"/>
  <c r="F159" i="3"/>
  <c r="E160" i="3"/>
  <c r="E161" i="3"/>
  <c r="E162" i="3"/>
  <c r="E159" i="3"/>
  <c r="D118" i="1"/>
  <c r="I118" i="1" s="1"/>
  <c r="D124" i="1" s="1"/>
  <c r="D119" i="1"/>
  <c r="I119" i="1" s="1"/>
  <c r="D125" i="1" s="1"/>
  <c r="D117" i="1"/>
  <c r="I117" i="1" s="1"/>
  <c r="D123" i="1" s="1"/>
  <c r="E118" i="1"/>
  <c r="F118" i="1"/>
  <c r="G118" i="1"/>
  <c r="H118" i="1"/>
  <c r="E119" i="1"/>
  <c r="F119" i="1"/>
  <c r="G119" i="1"/>
  <c r="H119" i="1"/>
  <c r="H117" i="1"/>
  <c r="G117" i="1"/>
  <c r="F117" i="1"/>
  <c r="E117" i="1"/>
  <c r="E28" i="1"/>
  <c r="E29" i="1"/>
  <c r="E19" i="1"/>
  <c r="E20" i="1"/>
  <c r="E10" i="1"/>
  <c r="E9" i="1"/>
  <c r="G148" i="3"/>
  <c r="G147" i="3"/>
  <c r="G146" i="3"/>
  <c r="H146" i="3" s="1"/>
  <c r="G145" i="3"/>
  <c r="G139" i="3"/>
  <c r="G138" i="3"/>
  <c r="G137" i="3"/>
  <c r="G136" i="3"/>
  <c r="G130" i="3"/>
  <c r="G129" i="3"/>
  <c r="G128" i="3"/>
  <c r="G127" i="3"/>
  <c r="G120" i="3"/>
  <c r="G119" i="3"/>
  <c r="G118" i="3"/>
  <c r="G117" i="3"/>
  <c r="G111" i="3"/>
  <c r="G110" i="3"/>
  <c r="G109" i="3"/>
  <c r="G108" i="3"/>
  <c r="G102" i="3"/>
  <c r="G101" i="3"/>
  <c r="G100" i="3"/>
  <c r="G99" i="3"/>
  <c r="G91" i="3"/>
  <c r="G90" i="3"/>
  <c r="G89" i="3"/>
  <c r="G88" i="3"/>
  <c r="G82" i="3"/>
  <c r="H82" i="3" s="1"/>
  <c r="G81" i="3"/>
  <c r="G80" i="3"/>
  <c r="G79" i="3"/>
  <c r="G73" i="3"/>
  <c r="G72" i="3"/>
  <c r="G71" i="3"/>
  <c r="G70" i="3"/>
  <c r="G63" i="3"/>
  <c r="H63" i="3" s="1"/>
  <c r="G62" i="3"/>
  <c r="G61" i="3"/>
  <c r="G60" i="3"/>
  <c r="G54" i="3"/>
  <c r="G53" i="3"/>
  <c r="G52" i="3"/>
  <c r="G51" i="3"/>
  <c r="G45" i="3"/>
  <c r="G44" i="3"/>
  <c r="G43" i="3"/>
  <c r="G42" i="3"/>
  <c r="G32" i="3"/>
  <c r="G31" i="3"/>
  <c r="G30" i="3"/>
  <c r="G29" i="3"/>
  <c r="G22" i="3"/>
  <c r="G21" i="3"/>
  <c r="G20" i="3"/>
  <c r="G19" i="3"/>
  <c r="G11" i="3"/>
  <c r="G8" i="3"/>
  <c r="E107" i="1"/>
  <c r="G107" i="1" s="1"/>
  <c r="H107" i="1" s="1"/>
  <c r="G106" i="1"/>
  <c r="E99" i="1"/>
  <c r="G99" i="1" s="1"/>
  <c r="E108" i="1"/>
  <c r="G108" i="1" s="1"/>
  <c r="H108" i="1" s="1"/>
  <c r="E100" i="1"/>
  <c r="G100" i="1" s="1"/>
  <c r="G98" i="1"/>
  <c r="G92" i="1"/>
  <c r="G91" i="1"/>
  <c r="G90" i="1"/>
  <c r="G82" i="1"/>
  <c r="G74" i="1"/>
  <c r="G72" i="1"/>
  <c r="E81" i="1"/>
  <c r="G81" i="1" s="1"/>
  <c r="G80" i="1"/>
  <c r="E73" i="1"/>
  <c r="G73" i="1" s="1"/>
  <c r="G57" i="1"/>
  <c r="G56" i="1"/>
  <c r="E55" i="1"/>
  <c r="G55" i="1" s="1"/>
  <c r="E47" i="1"/>
  <c r="G47" i="1" s="1"/>
  <c r="G49" i="1"/>
  <c r="G48" i="1"/>
  <c r="G66" i="1"/>
  <c r="G65" i="1"/>
  <c r="G64" i="1"/>
  <c r="G41" i="1"/>
  <c r="G40" i="1"/>
  <c r="G39" i="1"/>
  <c r="D178" i="3" l="1"/>
  <c r="D177" i="3"/>
  <c r="D176" i="3"/>
  <c r="D175" i="3"/>
  <c r="D171" i="3"/>
  <c r="D187" i="3" s="1"/>
  <c r="D160" i="3"/>
  <c r="D162" i="3"/>
  <c r="H90" i="3"/>
  <c r="H54" i="3"/>
  <c r="H91" i="3"/>
  <c r="H111" i="3"/>
  <c r="G92" i="3"/>
  <c r="G55" i="3"/>
  <c r="H136" i="3"/>
  <c r="H137" i="3"/>
  <c r="H145" i="3"/>
  <c r="H81" i="3"/>
  <c r="D133" i="1"/>
  <c r="D132" i="1"/>
  <c r="D131" i="1"/>
  <c r="D127" i="1"/>
  <c r="D141" i="1" s="1"/>
  <c r="H56" i="1"/>
  <c r="H57" i="1"/>
  <c r="H49" i="1"/>
  <c r="G149" i="3"/>
  <c r="H139" i="3"/>
  <c r="H148" i="3"/>
  <c r="G131" i="3"/>
  <c r="H147" i="3"/>
  <c r="H138" i="3"/>
  <c r="G140" i="3"/>
  <c r="H120" i="3"/>
  <c r="G121" i="3"/>
  <c r="H108" i="3"/>
  <c r="H119" i="3"/>
  <c r="H110" i="3"/>
  <c r="H109" i="3"/>
  <c r="H117" i="3"/>
  <c r="G112" i="3"/>
  <c r="G103" i="3"/>
  <c r="H118" i="3"/>
  <c r="H89" i="3"/>
  <c r="G74" i="3"/>
  <c r="H92" i="3" s="1"/>
  <c r="H80" i="3"/>
  <c r="H79" i="3"/>
  <c r="G83" i="3"/>
  <c r="H88" i="3"/>
  <c r="G64" i="3"/>
  <c r="G46" i="3"/>
  <c r="H22" i="3"/>
  <c r="G33" i="3"/>
  <c r="H32" i="3"/>
  <c r="G23" i="3"/>
  <c r="H52" i="3"/>
  <c r="H62" i="3"/>
  <c r="H61" i="3"/>
  <c r="G10" i="3"/>
  <c r="H31" i="3" s="1"/>
  <c r="H19" i="3"/>
  <c r="G9" i="3"/>
  <c r="H51" i="3"/>
  <c r="H60" i="3"/>
  <c r="H53" i="3"/>
  <c r="G93" i="1"/>
  <c r="H99" i="1"/>
  <c r="H100" i="1"/>
  <c r="H98" i="1"/>
  <c r="G101" i="1"/>
  <c r="H101" i="1" s="1"/>
  <c r="G109" i="1"/>
  <c r="H109" i="1" s="1"/>
  <c r="H106" i="1"/>
  <c r="H48" i="1"/>
  <c r="H47" i="1"/>
  <c r="H81" i="1"/>
  <c r="H72" i="1"/>
  <c r="H74" i="1"/>
  <c r="H73" i="1"/>
  <c r="H82" i="1"/>
  <c r="H80" i="1"/>
  <c r="H55" i="1"/>
  <c r="G67" i="1"/>
  <c r="G75" i="1"/>
  <c r="G83" i="1"/>
  <c r="H83" i="1" s="1"/>
  <c r="G58" i="1"/>
  <c r="G50" i="1"/>
  <c r="G42" i="1"/>
  <c r="D180" i="3" l="1"/>
  <c r="D188" i="3" s="1"/>
  <c r="H83" i="3"/>
  <c r="H149" i="3"/>
  <c r="D135" i="1"/>
  <c r="D142" i="1" s="1"/>
  <c r="H140" i="3"/>
  <c r="H121" i="3"/>
  <c r="H112" i="3"/>
  <c r="G12" i="3"/>
  <c r="H33" i="3" s="1"/>
  <c r="H21" i="3"/>
  <c r="H29" i="3"/>
  <c r="H20" i="3"/>
  <c r="H30" i="3"/>
  <c r="H55" i="3"/>
  <c r="H64" i="3"/>
  <c r="H50" i="1"/>
  <c r="H75" i="1"/>
  <c r="H58" i="1"/>
  <c r="H23" i="3" l="1"/>
  <c r="E8" i="1" l="1"/>
  <c r="E18" i="1" s="1"/>
  <c r="E27" i="1" l="1"/>
  <c r="G29" i="1" l="1"/>
  <c r="G28" i="1"/>
  <c r="G27" i="1"/>
  <c r="G20" i="1"/>
  <c r="G19" i="1"/>
  <c r="G18" i="1"/>
  <c r="G10" i="1"/>
  <c r="G9" i="1"/>
  <c r="G8" i="1"/>
  <c r="H19" i="1" l="1"/>
  <c r="H20" i="1"/>
  <c r="H27" i="1"/>
  <c r="H28" i="1"/>
  <c r="H29" i="1"/>
  <c r="H18" i="1"/>
  <c r="G11" i="1"/>
  <c r="G21" i="1"/>
  <c r="G30" i="1"/>
  <c r="H30" i="1" l="1"/>
  <c r="H21" i="1"/>
</calcChain>
</file>

<file path=xl/sharedStrings.xml><?xml version="1.0" encoding="utf-8"?>
<sst xmlns="http://schemas.openxmlformats.org/spreadsheetml/2006/main" count="530" uniqueCount="40">
  <si>
    <t>CALCULATING INTACT NODAL COSTS</t>
  </si>
  <si>
    <t>1st Step, working out line flows</t>
  </si>
  <si>
    <t>circuit</t>
  </si>
  <si>
    <t>Node 1</t>
  </si>
  <si>
    <t>Node 2</t>
  </si>
  <si>
    <t>Flow</t>
  </si>
  <si>
    <t>Length</t>
  </si>
  <si>
    <t>MWkm</t>
  </si>
  <si>
    <t>Z001</t>
  </si>
  <si>
    <t>TEST1A</t>
  </si>
  <si>
    <t>TEST1B</t>
  </si>
  <si>
    <t>Z002</t>
  </si>
  <si>
    <t>Z003</t>
  </si>
  <si>
    <t>TEST1C</t>
  </si>
  <si>
    <t>Z004</t>
  </si>
  <si>
    <t>total system</t>
  </si>
  <si>
    <t>2nd step, work out INTACT marginal costs by adding on 1MW to each node and taking off at the slack node (here TEST1C).  Difference in total system MWkm is nodal cost</t>
  </si>
  <si>
    <t>Add 1MW at TEST1A, remove at TEST1C</t>
  </si>
  <si>
    <t>Marginal MWkm</t>
  </si>
  <si>
    <t>Add 1MW at TEST1B, remove at TEST1C</t>
  </si>
  <si>
    <t>CALCULATING SECURED NODAL COSTS</t>
  </si>
  <si>
    <t>line Z001 is out</t>
  </si>
  <si>
    <t>work out line flows</t>
  </si>
  <si>
    <t>line Z002 is out</t>
  </si>
  <si>
    <t>line Z003 is out</t>
  </si>
  <si>
    <t>line Z004 is out</t>
  </si>
  <si>
    <t>find highest flow per circuit</t>
  </si>
  <si>
    <t>highest</t>
  </si>
  <si>
    <t>intact</t>
  </si>
  <si>
    <t>scenario</t>
  </si>
  <si>
    <t>at node TEST1A</t>
  </si>
  <si>
    <t>incramental MWkm</t>
  </si>
  <si>
    <t>secured nodal cost at TEST1A</t>
  </si>
  <si>
    <t>at node TEST1B</t>
  </si>
  <si>
    <t xml:space="preserve"> </t>
  </si>
  <si>
    <t>Node</t>
  </si>
  <si>
    <t>unsecured marginal MWkm</t>
  </si>
  <si>
    <t>secured marginal MWkm</t>
  </si>
  <si>
    <t>calculation of security factor</t>
  </si>
  <si>
    <t>plot the secured vs unsecured marginal MWkm the line of best fit gives the security factor for that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</si>
</sst>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8"/>
      <name val="Tahoma"/>
    </font>
    <font>
      <sz val="8"/>
      <name val="Courier New"/>
      <family val="3"/>
    </font>
    <font>
      <i/>
      <sz val="8"/>
      <name val="Tahoma"/>
      <family val="2"/>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1" fillId="0" borderId="0" xfId="0" quotePrefix="1" applyFont="1"/>
    <xf numFmtId="3" fontId="0" fillId="0" borderId="0" xfId="0" applyNumberFormat="1"/>
    <xf numFmtId="0" fontId="2" fillId="0" borderId="0" xfId="0" applyFont="1"/>
    <xf numFmtId="0" fontId="0" fillId="0" borderId="0" xfId="0" applyAlignment="1">
      <alignment vertical="center" wrapText="1"/>
    </xf>
    <xf numFmtId="0" fontId="0" fillId="0" borderId="0" xfId="0" applyAlignment="1">
      <alignment vertical="center"/>
    </xf>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8.025721784776893E-2"/>
                  <c:y val="8.4126567512394279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Radial!$C$187:$C$189</c:f>
              <c:numCache>
                <c:formatCode>General</c:formatCode>
                <c:ptCount val="3"/>
                <c:pt idx="0">
                  <c:v>125</c:v>
                </c:pt>
                <c:pt idx="1">
                  <c:v>75</c:v>
                </c:pt>
                <c:pt idx="2">
                  <c:v>0</c:v>
                </c:pt>
              </c:numCache>
            </c:numRef>
          </c:xVal>
          <c:yVal>
            <c:numRef>
              <c:f>Radial!$D$187:$D$189</c:f>
              <c:numCache>
                <c:formatCode>General</c:formatCode>
                <c:ptCount val="3"/>
                <c:pt idx="0">
                  <c:v>250</c:v>
                </c:pt>
                <c:pt idx="1">
                  <c:v>150</c:v>
                </c:pt>
                <c:pt idx="2">
                  <c:v>0</c:v>
                </c:pt>
              </c:numCache>
            </c:numRef>
          </c:yVal>
          <c:smooth val="0"/>
          <c:extLst>
            <c:ext xmlns:c16="http://schemas.microsoft.com/office/drawing/2014/chart" uri="{C3380CC4-5D6E-409C-BE32-E72D297353CC}">
              <c16:uniqueId val="{00000000-71E1-4D8D-A7FC-3CC6F0576621}"/>
            </c:ext>
          </c:extLst>
        </c:ser>
        <c:dLbls>
          <c:showLegendKey val="0"/>
          <c:showVal val="0"/>
          <c:showCatName val="0"/>
          <c:showSerName val="0"/>
          <c:showPercent val="0"/>
          <c:showBubbleSize val="0"/>
        </c:dLbls>
        <c:axId val="1513652272"/>
        <c:axId val="1513648912"/>
      </c:scatterChart>
      <c:valAx>
        <c:axId val="15136522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3648912"/>
        <c:crosses val="autoZero"/>
        <c:crossBetween val="midCat"/>
      </c:valAx>
      <c:valAx>
        <c:axId val="1513648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365227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Mesh!$C$141:$C$143</c:f>
              <c:numCache>
                <c:formatCode>General</c:formatCode>
                <c:ptCount val="3"/>
                <c:pt idx="0">
                  <c:v>66.666666666667879</c:v>
                </c:pt>
                <c:pt idx="1">
                  <c:v>33.333333333335759</c:v>
                </c:pt>
                <c:pt idx="2">
                  <c:v>0</c:v>
                </c:pt>
              </c:numCache>
            </c:numRef>
          </c:xVal>
          <c:yVal>
            <c:numRef>
              <c:f>Mesh!$D$141:$D$143</c:f>
              <c:numCache>
                <c:formatCode>General</c:formatCode>
                <c:ptCount val="3"/>
                <c:pt idx="0">
                  <c:v>150</c:v>
                </c:pt>
                <c:pt idx="1">
                  <c:v>50</c:v>
                </c:pt>
                <c:pt idx="2">
                  <c:v>0</c:v>
                </c:pt>
              </c:numCache>
            </c:numRef>
          </c:yVal>
          <c:smooth val="0"/>
          <c:extLst>
            <c:ext xmlns:c16="http://schemas.microsoft.com/office/drawing/2014/chart" uri="{C3380CC4-5D6E-409C-BE32-E72D297353CC}">
              <c16:uniqueId val="{00000000-0469-4706-AF27-9671676733ED}"/>
            </c:ext>
          </c:extLst>
        </c:ser>
        <c:dLbls>
          <c:showLegendKey val="0"/>
          <c:showVal val="0"/>
          <c:showCatName val="0"/>
          <c:showSerName val="0"/>
          <c:showPercent val="0"/>
          <c:showBubbleSize val="0"/>
        </c:dLbls>
        <c:axId val="1364445247"/>
        <c:axId val="1364443327"/>
      </c:scatterChart>
      <c:valAx>
        <c:axId val="136444524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4443327"/>
        <c:crosses val="autoZero"/>
        <c:crossBetween val="midCat"/>
      </c:valAx>
      <c:valAx>
        <c:axId val="13644433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444524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396240</xdr:colOff>
      <xdr:row>8</xdr:row>
      <xdr:rowOff>60960</xdr:rowOff>
    </xdr:from>
    <xdr:to>
      <xdr:col>14</xdr:col>
      <xdr:colOff>396240</xdr:colOff>
      <xdr:row>8</xdr:row>
      <xdr:rowOff>60960</xdr:rowOff>
    </xdr:to>
    <xdr:sp macro="" textlink="">
      <xdr:nvSpPr>
        <xdr:cNvPr id="2" name="Line 1">
          <a:extLst>
            <a:ext uri="{FF2B5EF4-FFF2-40B4-BE49-F238E27FC236}">
              <a16:creationId xmlns:a16="http://schemas.microsoft.com/office/drawing/2014/main" id="{0084EC8F-F5F8-40DA-92D3-1BD6C7311E42}"/>
            </a:ext>
          </a:extLst>
        </xdr:cNvPr>
        <xdr:cNvSpPr>
          <a:spLocks noChangeShapeType="1"/>
        </xdr:cNvSpPr>
      </xdr:nvSpPr>
      <xdr:spPr bwMode="auto">
        <a:xfrm>
          <a:off x="5349240" y="1158240"/>
          <a:ext cx="1981200" cy="0"/>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396240</xdr:colOff>
      <xdr:row>20</xdr:row>
      <xdr:rowOff>91440</xdr:rowOff>
    </xdr:from>
    <xdr:to>
      <xdr:col>14</xdr:col>
      <xdr:colOff>381000</xdr:colOff>
      <xdr:row>20</xdr:row>
      <xdr:rowOff>91440</xdr:rowOff>
    </xdr:to>
    <xdr:sp macro="" textlink="">
      <xdr:nvSpPr>
        <xdr:cNvPr id="3" name="Line 2">
          <a:extLst>
            <a:ext uri="{FF2B5EF4-FFF2-40B4-BE49-F238E27FC236}">
              <a16:creationId xmlns:a16="http://schemas.microsoft.com/office/drawing/2014/main" id="{E98814CB-5E60-4E7B-B561-4757C1E48DD8}"/>
            </a:ext>
          </a:extLst>
        </xdr:cNvPr>
        <xdr:cNvSpPr>
          <a:spLocks noChangeShapeType="1"/>
        </xdr:cNvSpPr>
      </xdr:nvSpPr>
      <xdr:spPr bwMode="auto">
        <a:xfrm>
          <a:off x="5349240" y="2697480"/>
          <a:ext cx="1965960" cy="0"/>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388620</xdr:colOff>
      <xdr:row>8</xdr:row>
      <xdr:rowOff>45720</xdr:rowOff>
    </xdr:from>
    <xdr:to>
      <xdr:col>11</xdr:col>
      <xdr:colOff>388620</xdr:colOff>
      <xdr:row>20</xdr:row>
      <xdr:rowOff>99060</xdr:rowOff>
    </xdr:to>
    <xdr:sp macro="" textlink="">
      <xdr:nvSpPr>
        <xdr:cNvPr id="4" name="Line 3">
          <a:extLst>
            <a:ext uri="{FF2B5EF4-FFF2-40B4-BE49-F238E27FC236}">
              <a16:creationId xmlns:a16="http://schemas.microsoft.com/office/drawing/2014/main" id="{F78594EE-1C49-425A-B833-3DA7CD4E40AE}"/>
            </a:ext>
          </a:extLst>
        </xdr:cNvPr>
        <xdr:cNvSpPr>
          <a:spLocks noChangeShapeType="1"/>
        </xdr:cNvSpPr>
      </xdr:nvSpPr>
      <xdr:spPr bwMode="auto">
        <a:xfrm>
          <a:off x="5836920" y="1143000"/>
          <a:ext cx="0" cy="1562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388620</xdr:colOff>
      <xdr:row>8</xdr:row>
      <xdr:rowOff>76200</xdr:rowOff>
    </xdr:from>
    <xdr:to>
      <xdr:col>13</xdr:col>
      <xdr:colOff>388620</xdr:colOff>
      <xdr:row>20</xdr:row>
      <xdr:rowOff>99060</xdr:rowOff>
    </xdr:to>
    <xdr:sp macro="" textlink="">
      <xdr:nvSpPr>
        <xdr:cNvPr id="5" name="Line 4">
          <a:extLst>
            <a:ext uri="{FF2B5EF4-FFF2-40B4-BE49-F238E27FC236}">
              <a16:creationId xmlns:a16="http://schemas.microsoft.com/office/drawing/2014/main" id="{A64CD412-9E67-4E43-BAB5-C46FB3034D44}"/>
            </a:ext>
          </a:extLst>
        </xdr:cNvPr>
        <xdr:cNvSpPr>
          <a:spLocks noChangeShapeType="1"/>
        </xdr:cNvSpPr>
      </xdr:nvSpPr>
      <xdr:spPr bwMode="auto">
        <a:xfrm>
          <a:off x="6827520" y="1173480"/>
          <a:ext cx="0" cy="1531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396240</xdr:colOff>
      <xdr:row>6</xdr:row>
      <xdr:rowOff>121920</xdr:rowOff>
    </xdr:from>
    <xdr:to>
      <xdr:col>11</xdr:col>
      <xdr:colOff>342900</xdr:colOff>
      <xdr:row>7</xdr:row>
      <xdr:rowOff>121920</xdr:rowOff>
    </xdr:to>
    <xdr:sp macro="" textlink="">
      <xdr:nvSpPr>
        <xdr:cNvPr id="6" name="Rectangle 5">
          <a:extLst>
            <a:ext uri="{FF2B5EF4-FFF2-40B4-BE49-F238E27FC236}">
              <a16:creationId xmlns:a16="http://schemas.microsoft.com/office/drawing/2014/main" id="{5CD263ED-6D43-4F2A-862E-5B44A36420C2}"/>
            </a:ext>
          </a:extLst>
        </xdr:cNvPr>
        <xdr:cNvSpPr>
          <a:spLocks noChangeArrowheads="1"/>
        </xdr:cNvSpPr>
      </xdr:nvSpPr>
      <xdr:spPr bwMode="auto">
        <a:xfrm>
          <a:off x="5349240" y="944880"/>
          <a:ext cx="441960" cy="1371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TEST1A</a:t>
          </a:r>
        </a:p>
      </xdr:txBody>
    </xdr:sp>
    <xdr:clientData/>
  </xdr:twoCellAnchor>
  <xdr:twoCellAnchor>
    <xdr:from>
      <xdr:col>10</xdr:col>
      <xdr:colOff>365760</xdr:colOff>
      <xdr:row>19</xdr:row>
      <xdr:rowOff>30480</xdr:rowOff>
    </xdr:from>
    <xdr:to>
      <xdr:col>11</xdr:col>
      <xdr:colOff>312420</xdr:colOff>
      <xdr:row>20</xdr:row>
      <xdr:rowOff>38100</xdr:rowOff>
    </xdr:to>
    <xdr:sp macro="" textlink="">
      <xdr:nvSpPr>
        <xdr:cNvPr id="7" name="Rectangle 6">
          <a:extLst>
            <a:ext uri="{FF2B5EF4-FFF2-40B4-BE49-F238E27FC236}">
              <a16:creationId xmlns:a16="http://schemas.microsoft.com/office/drawing/2014/main" id="{A02D13CD-3312-44C7-A568-FB1EF7B2398F}"/>
            </a:ext>
          </a:extLst>
        </xdr:cNvPr>
        <xdr:cNvSpPr>
          <a:spLocks noChangeArrowheads="1"/>
        </xdr:cNvSpPr>
      </xdr:nvSpPr>
      <xdr:spPr bwMode="auto">
        <a:xfrm>
          <a:off x="5318760" y="2499360"/>
          <a:ext cx="441960" cy="144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TEST1B</a:t>
          </a:r>
        </a:p>
      </xdr:txBody>
    </xdr:sp>
    <xdr:clientData/>
  </xdr:twoCellAnchor>
  <xdr:twoCellAnchor>
    <xdr:from>
      <xdr:col>11</xdr:col>
      <xdr:colOff>434340</xdr:colOff>
      <xdr:row>12</xdr:row>
      <xdr:rowOff>76200</xdr:rowOff>
    </xdr:from>
    <xdr:to>
      <xdr:col>12</xdr:col>
      <xdr:colOff>381000</xdr:colOff>
      <xdr:row>18</xdr:row>
      <xdr:rowOff>83820</xdr:rowOff>
    </xdr:to>
    <xdr:sp macro="" textlink="">
      <xdr:nvSpPr>
        <xdr:cNvPr id="8" name="Rectangle 7">
          <a:extLst>
            <a:ext uri="{FF2B5EF4-FFF2-40B4-BE49-F238E27FC236}">
              <a16:creationId xmlns:a16="http://schemas.microsoft.com/office/drawing/2014/main" id="{7C7A23CD-7373-437D-A537-56617D97E22F}"/>
            </a:ext>
          </a:extLst>
        </xdr:cNvPr>
        <xdr:cNvSpPr>
          <a:spLocks noChangeArrowheads="1"/>
        </xdr:cNvSpPr>
      </xdr:nvSpPr>
      <xdr:spPr bwMode="auto">
        <a:xfrm>
          <a:off x="5882640" y="1584960"/>
          <a:ext cx="441960" cy="8305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R=0.01</a:t>
          </a:r>
        </a:p>
        <a:p>
          <a:pPr algn="l" rtl="0">
            <a:defRPr sz="1000"/>
          </a:pPr>
          <a:r>
            <a:rPr lang="en-GB" sz="800" b="0" i="0" u="none" strike="noStrike" baseline="0">
              <a:solidFill>
                <a:srgbClr val="000000"/>
              </a:solidFill>
              <a:latin typeface="Tahoma"/>
              <a:ea typeface="Tahoma"/>
              <a:cs typeface="Tahoma"/>
            </a:rPr>
            <a:t>X=1.0</a:t>
          </a:r>
        </a:p>
        <a:p>
          <a:pPr algn="l" rtl="0">
            <a:defRPr sz="1000"/>
          </a:pPr>
          <a:r>
            <a:rPr lang="en-GB" sz="800" b="0" i="0" u="none" strike="noStrike" baseline="0">
              <a:solidFill>
                <a:srgbClr val="000000"/>
              </a:solidFill>
              <a:latin typeface="Tahoma"/>
              <a:ea typeface="Tahoma"/>
              <a:cs typeface="Tahoma"/>
            </a:rPr>
            <a:t>Z001</a:t>
          </a:r>
        </a:p>
        <a:p>
          <a:pPr algn="l" rtl="0">
            <a:defRPr sz="1000"/>
          </a:pPr>
          <a:r>
            <a:rPr lang="en-GB" sz="800" b="0" i="0" u="none" strike="noStrike" baseline="0">
              <a:solidFill>
                <a:srgbClr val="000000"/>
              </a:solidFill>
              <a:latin typeface="Tahoma"/>
              <a:ea typeface="Tahoma"/>
              <a:cs typeface="Tahoma"/>
            </a:rPr>
            <a:t>L=50</a:t>
          </a:r>
        </a:p>
      </xdr:txBody>
    </xdr:sp>
    <xdr:clientData/>
  </xdr:twoCellAnchor>
  <xdr:twoCellAnchor>
    <xdr:from>
      <xdr:col>13</xdr:col>
      <xdr:colOff>434340</xdr:colOff>
      <xdr:row>12</xdr:row>
      <xdr:rowOff>83820</xdr:rowOff>
    </xdr:from>
    <xdr:to>
      <xdr:col>14</xdr:col>
      <xdr:colOff>381000</xdr:colOff>
      <xdr:row>18</xdr:row>
      <xdr:rowOff>76200</xdr:rowOff>
    </xdr:to>
    <xdr:sp macro="" textlink="">
      <xdr:nvSpPr>
        <xdr:cNvPr id="9" name="Rectangle 8">
          <a:extLst>
            <a:ext uri="{FF2B5EF4-FFF2-40B4-BE49-F238E27FC236}">
              <a16:creationId xmlns:a16="http://schemas.microsoft.com/office/drawing/2014/main" id="{341335CC-94E6-416B-AB69-924158F72DA1}"/>
            </a:ext>
          </a:extLst>
        </xdr:cNvPr>
        <xdr:cNvSpPr>
          <a:spLocks noChangeArrowheads="1"/>
        </xdr:cNvSpPr>
      </xdr:nvSpPr>
      <xdr:spPr bwMode="auto">
        <a:xfrm>
          <a:off x="6873240" y="1592580"/>
          <a:ext cx="441960" cy="815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R=0.01</a:t>
          </a:r>
        </a:p>
        <a:p>
          <a:pPr algn="l" rtl="0">
            <a:defRPr sz="1000"/>
          </a:pPr>
          <a:r>
            <a:rPr lang="en-GB" sz="800" b="0" i="0" u="none" strike="noStrike" baseline="0">
              <a:solidFill>
                <a:srgbClr val="000000"/>
              </a:solidFill>
              <a:latin typeface="Tahoma"/>
              <a:ea typeface="Tahoma"/>
              <a:cs typeface="Tahoma"/>
            </a:rPr>
            <a:t>X=1.0</a:t>
          </a:r>
        </a:p>
        <a:p>
          <a:pPr algn="l" rtl="0">
            <a:defRPr sz="1000"/>
          </a:pPr>
          <a:r>
            <a:rPr lang="en-GB" sz="800" b="0" i="0" u="none" strike="noStrike" baseline="0">
              <a:solidFill>
                <a:srgbClr val="000000"/>
              </a:solidFill>
              <a:latin typeface="Tahoma"/>
              <a:ea typeface="Tahoma"/>
              <a:cs typeface="Tahoma"/>
            </a:rPr>
            <a:t>Z002</a:t>
          </a:r>
        </a:p>
        <a:p>
          <a:pPr algn="l" rtl="0">
            <a:defRPr sz="1000"/>
          </a:pPr>
          <a:r>
            <a:rPr lang="en-GB" sz="800" b="0" i="0" u="none" strike="noStrike" baseline="0">
              <a:solidFill>
                <a:srgbClr val="000000"/>
              </a:solidFill>
              <a:latin typeface="Tahoma"/>
              <a:ea typeface="Tahoma"/>
              <a:cs typeface="Tahoma"/>
            </a:rPr>
            <a:t>L=50</a:t>
          </a:r>
        </a:p>
      </xdr:txBody>
    </xdr:sp>
    <xdr:clientData/>
  </xdr:twoCellAnchor>
  <xdr:twoCellAnchor>
    <xdr:from>
      <xdr:col>12</xdr:col>
      <xdr:colOff>403860</xdr:colOff>
      <xdr:row>4</xdr:row>
      <xdr:rowOff>15240</xdr:rowOff>
    </xdr:from>
    <xdr:to>
      <xdr:col>12</xdr:col>
      <xdr:colOff>403860</xdr:colOff>
      <xdr:row>8</xdr:row>
      <xdr:rowOff>0</xdr:rowOff>
    </xdr:to>
    <xdr:sp macro="" textlink="">
      <xdr:nvSpPr>
        <xdr:cNvPr id="10" name="Line 9">
          <a:extLst>
            <a:ext uri="{FF2B5EF4-FFF2-40B4-BE49-F238E27FC236}">
              <a16:creationId xmlns:a16="http://schemas.microsoft.com/office/drawing/2014/main" id="{0636DB34-36BB-41DE-9EE2-05137E2E8D29}"/>
            </a:ext>
          </a:extLst>
        </xdr:cNvPr>
        <xdr:cNvSpPr>
          <a:spLocks noChangeShapeType="1"/>
        </xdr:cNvSpPr>
      </xdr:nvSpPr>
      <xdr:spPr bwMode="auto">
        <a:xfrm>
          <a:off x="6347460" y="563880"/>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426720</xdr:colOff>
      <xdr:row>3</xdr:row>
      <xdr:rowOff>45720</xdr:rowOff>
    </xdr:from>
    <xdr:to>
      <xdr:col>13</xdr:col>
      <xdr:colOff>373380</xdr:colOff>
      <xdr:row>4</xdr:row>
      <xdr:rowOff>53340</xdr:rowOff>
    </xdr:to>
    <xdr:sp macro="" textlink="">
      <xdr:nvSpPr>
        <xdr:cNvPr id="11" name="Rectangle 12">
          <a:extLst>
            <a:ext uri="{FF2B5EF4-FFF2-40B4-BE49-F238E27FC236}">
              <a16:creationId xmlns:a16="http://schemas.microsoft.com/office/drawing/2014/main" id="{365C8C9B-2D32-4F13-B17B-9A79AC7B953A}"/>
            </a:ext>
          </a:extLst>
        </xdr:cNvPr>
        <xdr:cNvSpPr>
          <a:spLocks noChangeArrowheads="1"/>
        </xdr:cNvSpPr>
      </xdr:nvSpPr>
      <xdr:spPr bwMode="auto">
        <a:xfrm>
          <a:off x="6370320" y="457200"/>
          <a:ext cx="441960" cy="144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200</a:t>
          </a:r>
        </a:p>
      </xdr:txBody>
    </xdr:sp>
    <xdr:clientData/>
  </xdr:twoCellAnchor>
  <xdr:twoCellAnchor>
    <xdr:from>
      <xdr:col>11</xdr:col>
      <xdr:colOff>160020</xdr:colOff>
      <xdr:row>13</xdr:row>
      <xdr:rowOff>60960</xdr:rowOff>
    </xdr:from>
    <xdr:to>
      <xdr:col>11</xdr:col>
      <xdr:colOff>373380</xdr:colOff>
      <xdr:row>14</xdr:row>
      <xdr:rowOff>91440</xdr:rowOff>
    </xdr:to>
    <xdr:sp macro="" textlink="">
      <xdr:nvSpPr>
        <xdr:cNvPr id="12" name="AutoShape 13">
          <a:extLst>
            <a:ext uri="{FF2B5EF4-FFF2-40B4-BE49-F238E27FC236}">
              <a16:creationId xmlns:a16="http://schemas.microsoft.com/office/drawing/2014/main" id="{4FB36733-AF57-438B-B0F8-F83261245DD9}"/>
            </a:ext>
          </a:extLst>
        </xdr:cNvPr>
        <xdr:cNvSpPr>
          <a:spLocks noChangeArrowheads="1"/>
        </xdr:cNvSpPr>
      </xdr:nvSpPr>
      <xdr:spPr bwMode="auto">
        <a:xfrm>
          <a:off x="5608320" y="1706880"/>
          <a:ext cx="213360" cy="167640"/>
        </a:xfrm>
        <a:prstGeom prst="lightningBol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10</xdr:col>
      <xdr:colOff>396240</xdr:colOff>
      <xdr:row>34</xdr:row>
      <xdr:rowOff>0</xdr:rowOff>
    </xdr:from>
    <xdr:to>
      <xdr:col>14</xdr:col>
      <xdr:colOff>381000</xdr:colOff>
      <xdr:row>34</xdr:row>
      <xdr:rowOff>0</xdr:rowOff>
    </xdr:to>
    <xdr:sp macro="" textlink="">
      <xdr:nvSpPr>
        <xdr:cNvPr id="13" name="Line 17">
          <a:extLst>
            <a:ext uri="{FF2B5EF4-FFF2-40B4-BE49-F238E27FC236}">
              <a16:creationId xmlns:a16="http://schemas.microsoft.com/office/drawing/2014/main" id="{DF9CA910-663C-42F3-AFD5-574029898BE1}"/>
            </a:ext>
          </a:extLst>
        </xdr:cNvPr>
        <xdr:cNvSpPr>
          <a:spLocks noChangeShapeType="1"/>
        </xdr:cNvSpPr>
      </xdr:nvSpPr>
      <xdr:spPr bwMode="auto">
        <a:xfrm>
          <a:off x="5349240" y="4251960"/>
          <a:ext cx="1965960" cy="0"/>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388620</xdr:colOff>
      <xdr:row>20</xdr:row>
      <xdr:rowOff>91440</xdr:rowOff>
    </xdr:from>
    <xdr:to>
      <xdr:col>11</xdr:col>
      <xdr:colOff>388620</xdr:colOff>
      <xdr:row>34</xdr:row>
      <xdr:rowOff>7620</xdr:rowOff>
    </xdr:to>
    <xdr:sp macro="" textlink="">
      <xdr:nvSpPr>
        <xdr:cNvPr id="14" name="Line 18">
          <a:extLst>
            <a:ext uri="{FF2B5EF4-FFF2-40B4-BE49-F238E27FC236}">
              <a16:creationId xmlns:a16="http://schemas.microsoft.com/office/drawing/2014/main" id="{0737BD65-3CB4-447D-97BD-0442BD7DD063}"/>
            </a:ext>
          </a:extLst>
        </xdr:cNvPr>
        <xdr:cNvSpPr>
          <a:spLocks noChangeShapeType="1"/>
        </xdr:cNvSpPr>
      </xdr:nvSpPr>
      <xdr:spPr bwMode="auto">
        <a:xfrm>
          <a:off x="5836920" y="2697480"/>
          <a:ext cx="0" cy="1562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388620</xdr:colOff>
      <xdr:row>20</xdr:row>
      <xdr:rowOff>121920</xdr:rowOff>
    </xdr:from>
    <xdr:to>
      <xdr:col>13</xdr:col>
      <xdr:colOff>388620</xdr:colOff>
      <xdr:row>34</xdr:row>
      <xdr:rowOff>7620</xdr:rowOff>
    </xdr:to>
    <xdr:sp macro="" textlink="">
      <xdr:nvSpPr>
        <xdr:cNvPr id="15" name="Line 19">
          <a:extLst>
            <a:ext uri="{FF2B5EF4-FFF2-40B4-BE49-F238E27FC236}">
              <a16:creationId xmlns:a16="http://schemas.microsoft.com/office/drawing/2014/main" id="{5C0BC3B7-CFA2-41D7-9508-69EE1F65BDE6}"/>
            </a:ext>
          </a:extLst>
        </xdr:cNvPr>
        <xdr:cNvSpPr>
          <a:spLocks noChangeShapeType="1"/>
        </xdr:cNvSpPr>
      </xdr:nvSpPr>
      <xdr:spPr bwMode="auto">
        <a:xfrm>
          <a:off x="6827520" y="2727960"/>
          <a:ext cx="0" cy="1531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365760</xdr:colOff>
      <xdr:row>32</xdr:row>
      <xdr:rowOff>76200</xdr:rowOff>
    </xdr:from>
    <xdr:to>
      <xdr:col>11</xdr:col>
      <xdr:colOff>312420</xdr:colOff>
      <xdr:row>33</xdr:row>
      <xdr:rowOff>83820</xdr:rowOff>
    </xdr:to>
    <xdr:sp macro="" textlink="">
      <xdr:nvSpPr>
        <xdr:cNvPr id="16" name="Rectangle 20">
          <a:extLst>
            <a:ext uri="{FF2B5EF4-FFF2-40B4-BE49-F238E27FC236}">
              <a16:creationId xmlns:a16="http://schemas.microsoft.com/office/drawing/2014/main" id="{0D8C92B3-92FC-4DBC-AD34-8C3ED09B0FE2}"/>
            </a:ext>
          </a:extLst>
        </xdr:cNvPr>
        <xdr:cNvSpPr>
          <a:spLocks noChangeArrowheads="1"/>
        </xdr:cNvSpPr>
      </xdr:nvSpPr>
      <xdr:spPr bwMode="auto">
        <a:xfrm>
          <a:off x="5318760" y="4053840"/>
          <a:ext cx="441960" cy="144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TEST1C</a:t>
          </a:r>
        </a:p>
      </xdr:txBody>
    </xdr:sp>
    <xdr:clientData/>
  </xdr:twoCellAnchor>
  <xdr:twoCellAnchor>
    <xdr:from>
      <xdr:col>11</xdr:col>
      <xdr:colOff>434340</xdr:colOff>
      <xdr:row>24</xdr:row>
      <xdr:rowOff>121920</xdr:rowOff>
    </xdr:from>
    <xdr:to>
      <xdr:col>12</xdr:col>
      <xdr:colOff>381000</xdr:colOff>
      <xdr:row>30</xdr:row>
      <xdr:rowOff>129540</xdr:rowOff>
    </xdr:to>
    <xdr:sp macro="" textlink="">
      <xdr:nvSpPr>
        <xdr:cNvPr id="17" name="Rectangle 21">
          <a:extLst>
            <a:ext uri="{FF2B5EF4-FFF2-40B4-BE49-F238E27FC236}">
              <a16:creationId xmlns:a16="http://schemas.microsoft.com/office/drawing/2014/main" id="{900E9434-FC1A-49D5-B43F-6BC02ABAAFB2}"/>
            </a:ext>
          </a:extLst>
        </xdr:cNvPr>
        <xdr:cNvSpPr>
          <a:spLocks noChangeArrowheads="1"/>
        </xdr:cNvSpPr>
      </xdr:nvSpPr>
      <xdr:spPr bwMode="auto">
        <a:xfrm>
          <a:off x="5882640" y="3139440"/>
          <a:ext cx="441960" cy="8305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R=0.01</a:t>
          </a:r>
        </a:p>
        <a:p>
          <a:pPr algn="l" rtl="0">
            <a:defRPr sz="1000"/>
          </a:pPr>
          <a:r>
            <a:rPr lang="en-GB" sz="800" b="0" i="0" u="none" strike="noStrike" baseline="0">
              <a:solidFill>
                <a:srgbClr val="000000"/>
              </a:solidFill>
              <a:latin typeface="Tahoma"/>
              <a:ea typeface="Tahoma"/>
              <a:cs typeface="Tahoma"/>
            </a:rPr>
            <a:t>X=1.0</a:t>
          </a:r>
        </a:p>
        <a:p>
          <a:pPr algn="l" rtl="0">
            <a:defRPr sz="1000"/>
          </a:pPr>
          <a:r>
            <a:rPr lang="en-GB" sz="800" b="0" i="0" u="none" strike="noStrike" baseline="0">
              <a:solidFill>
                <a:srgbClr val="000000"/>
              </a:solidFill>
              <a:latin typeface="Tahoma"/>
              <a:ea typeface="Tahoma"/>
              <a:cs typeface="Tahoma"/>
            </a:rPr>
            <a:t>Z003</a:t>
          </a:r>
        </a:p>
        <a:p>
          <a:pPr algn="l" rtl="0">
            <a:defRPr sz="1000"/>
          </a:pPr>
          <a:r>
            <a:rPr lang="en-GB" sz="800" b="0" i="0" u="none" strike="noStrike" baseline="0">
              <a:solidFill>
                <a:srgbClr val="000000"/>
              </a:solidFill>
              <a:latin typeface="Tahoma"/>
              <a:ea typeface="Tahoma"/>
              <a:cs typeface="Tahoma"/>
            </a:rPr>
            <a:t>L=75</a:t>
          </a:r>
        </a:p>
      </xdr:txBody>
    </xdr:sp>
    <xdr:clientData/>
  </xdr:twoCellAnchor>
  <xdr:twoCellAnchor>
    <xdr:from>
      <xdr:col>13</xdr:col>
      <xdr:colOff>434340</xdr:colOff>
      <xdr:row>24</xdr:row>
      <xdr:rowOff>129540</xdr:rowOff>
    </xdr:from>
    <xdr:to>
      <xdr:col>14</xdr:col>
      <xdr:colOff>381000</xdr:colOff>
      <xdr:row>30</xdr:row>
      <xdr:rowOff>121920</xdr:rowOff>
    </xdr:to>
    <xdr:sp macro="" textlink="">
      <xdr:nvSpPr>
        <xdr:cNvPr id="18" name="Rectangle 22">
          <a:extLst>
            <a:ext uri="{FF2B5EF4-FFF2-40B4-BE49-F238E27FC236}">
              <a16:creationId xmlns:a16="http://schemas.microsoft.com/office/drawing/2014/main" id="{CB5ACB2B-DE52-44EA-A6DD-01D9A63873E1}"/>
            </a:ext>
          </a:extLst>
        </xdr:cNvPr>
        <xdr:cNvSpPr>
          <a:spLocks noChangeArrowheads="1"/>
        </xdr:cNvSpPr>
      </xdr:nvSpPr>
      <xdr:spPr bwMode="auto">
        <a:xfrm>
          <a:off x="6873240" y="3147060"/>
          <a:ext cx="441960" cy="815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R=0.01</a:t>
          </a:r>
        </a:p>
        <a:p>
          <a:pPr algn="l" rtl="0">
            <a:defRPr sz="1000"/>
          </a:pPr>
          <a:r>
            <a:rPr lang="en-GB" sz="800" b="0" i="0" u="none" strike="noStrike" baseline="0">
              <a:solidFill>
                <a:srgbClr val="000000"/>
              </a:solidFill>
              <a:latin typeface="Tahoma"/>
              <a:ea typeface="Tahoma"/>
              <a:cs typeface="Tahoma"/>
            </a:rPr>
            <a:t>X=1.0</a:t>
          </a:r>
        </a:p>
        <a:p>
          <a:pPr algn="l" rtl="0">
            <a:defRPr sz="1000"/>
          </a:pPr>
          <a:r>
            <a:rPr lang="en-GB" sz="800" b="0" i="0" u="none" strike="noStrike" baseline="0">
              <a:solidFill>
                <a:srgbClr val="000000"/>
              </a:solidFill>
              <a:latin typeface="Tahoma"/>
              <a:ea typeface="Tahoma"/>
              <a:cs typeface="Tahoma"/>
            </a:rPr>
            <a:t>Z004</a:t>
          </a:r>
        </a:p>
        <a:p>
          <a:pPr algn="l" rtl="0">
            <a:defRPr sz="1000"/>
          </a:pPr>
          <a:r>
            <a:rPr lang="en-GB" sz="800" b="0" i="0" u="none" strike="noStrike" baseline="0">
              <a:solidFill>
                <a:srgbClr val="000000"/>
              </a:solidFill>
              <a:latin typeface="Tahoma"/>
              <a:ea typeface="Tahoma"/>
              <a:cs typeface="Tahoma"/>
            </a:rPr>
            <a:t>L=75</a:t>
          </a:r>
        </a:p>
      </xdr:txBody>
    </xdr:sp>
    <xdr:clientData/>
  </xdr:twoCellAnchor>
  <xdr:twoCellAnchor>
    <xdr:from>
      <xdr:col>12</xdr:col>
      <xdr:colOff>396240</xdr:colOff>
      <xdr:row>34</xdr:row>
      <xdr:rowOff>53340</xdr:rowOff>
    </xdr:from>
    <xdr:to>
      <xdr:col>12</xdr:col>
      <xdr:colOff>396240</xdr:colOff>
      <xdr:row>38</xdr:row>
      <xdr:rowOff>38100</xdr:rowOff>
    </xdr:to>
    <xdr:sp macro="" textlink="">
      <xdr:nvSpPr>
        <xdr:cNvPr id="19" name="Line 23">
          <a:extLst>
            <a:ext uri="{FF2B5EF4-FFF2-40B4-BE49-F238E27FC236}">
              <a16:creationId xmlns:a16="http://schemas.microsoft.com/office/drawing/2014/main" id="{57CFEBCD-7422-4B64-B423-006D42721003}"/>
            </a:ext>
          </a:extLst>
        </xdr:cNvPr>
        <xdr:cNvSpPr>
          <a:spLocks noChangeShapeType="1"/>
        </xdr:cNvSpPr>
      </xdr:nvSpPr>
      <xdr:spPr bwMode="auto">
        <a:xfrm>
          <a:off x="6339840" y="4305300"/>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434340</xdr:colOff>
      <xdr:row>38</xdr:row>
      <xdr:rowOff>53340</xdr:rowOff>
    </xdr:from>
    <xdr:to>
      <xdr:col>13</xdr:col>
      <xdr:colOff>381000</xdr:colOff>
      <xdr:row>39</xdr:row>
      <xdr:rowOff>60960</xdr:rowOff>
    </xdr:to>
    <xdr:sp macro="" textlink="">
      <xdr:nvSpPr>
        <xdr:cNvPr id="20" name="Rectangle 24">
          <a:extLst>
            <a:ext uri="{FF2B5EF4-FFF2-40B4-BE49-F238E27FC236}">
              <a16:creationId xmlns:a16="http://schemas.microsoft.com/office/drawing/2014/main" id="{A8D72585-D514-44A7-BCD6-6CADB0ED4F2E}"/>
            </a:ext>
          </a:extLst>
        </xdr:cNvPr>
        <xdr:cNvSpPr>
          <a:spLocks noChangeArrowheads="1"/>
        </xdr:cNvSpPr>
      </xdr:nvSpPr>
      <xdr:spPr bwMode="auto">
        <a:xfrm>
          <a:off x="6377940" y="4853940"/>
          <a:ext cx="441960" cy="144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200</a:t>
          </a:r>
        </a:p>
      </xdr:txBody>
    </xdr:sp>
    <xdr:clientData/>
  </xdr:twoCellAnchor>
  <xdr:twoCellAnchor>
    <xdr:from>
      <xdr:col>0</xdr:col>
      <xdr:colOff>480060</xdr:colOff>
      <xdr:row>193</xdr:row>
      <xdr:rowOff>83820</xdr:rowOff>
    </xdr:from>
    <xdr:to>
      <xdr:col>5</xdr:col>
      <xdr:colOff>403860</xdr:colOff>
      <xdr:row>213</xdr:row>
      <xdr:rowOff>83820</xdr:rowOff>
    </xdr:to>
    <xdr:graphicFrame macro="">
      <xdr:nvGraphicFramePr>
        <xdr:cNvPr id="23" name="Chart 22">
          <a:extLst>
            <a:ext uri="{FF2B5EF4-FFF2-40B4-BE49-F238E27FC236}">
              <a16:creationId xmlns:a16="http://schemas.microsoft.com/office/drawing/2014/main" id="{A801864A-A58C-9BB8-C1FC-872259C826A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251460</xdr:colOff>
      <xdr:row>184</xdr:row>
      <xdr:rowOff>0</xdr:rowOff>
    </xdr:from>
    <xdr:to>
      <xdr:col>5</xdr:col>
      <xdr:colOff>1219200</xdr:colOff>
      <xdr:row>190</xdr:row>
      <xdr:rowOff>99060</xdr:rowOff>
    </xdr:to>
    <xdr:sp macro="" textlink="">
      <xdr:nvSpPr>
        <xdr:cNvPr id="24" name="TextBox 23">
          <a:extLst>
            <a:ext uri="{FF2B5EF4-FFF2-40B4-BE49-F238E27FC236}">
              <a16:creationId xmlns:a16="http://schemas.microsoft.com/office/drawing/2014/main" id="{6DAB2757-CAEA-FB72-8E3C-C5656CFCF56C}"/>
            </a:ext>
          </a:extLst>
        </xdr:cNvPr>
        <xdr:cNvSpPr txBox="1"/>
      </xdr:nvSpPr>
      <xdr:spPr>
        <a:xfrm>
          <a:off x="4130040" y="25237440"/>
          <a:ext cx="1737360" cy="922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Marginal</a:t>
          </a:r>
          <a:r>
            <a:rPr lang="en-GB" sz="1100" baseline="0"/>
            <a:t> MWkm at the slack node will be zero as adding 1MW and taking it off at the same node will not affect flows elswhere</a:t>
          </a: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396240</xdr:colOff>
      <xdr:row>10</xdr:row>
      <xdr:rowOff>60960</xdr:rowOff>
    </xdr:from>
    <xdr:to>
      <xdr:col>14</xdr:col>
      <xdr:colOff>396240</xdr:colOff>
      <xdr:row>10</xdr:row>
      <xdr:rowOff>60960</xdr:rowOff>
    </xdr:to>
    <xdr:sp macro="" textlink="">
      <xdr:nvSpPr>
        <xdr:cNvPr id="2" name="Line 1">
          <a:extLst>
            <a:ext uri="{FF2B5EF4-FFF2-40B4-BE49-F238E27FC236}">
              <a16:creationId xmlns:a16="http://schemas.microsoft.com/office/drawing/2014/main" id="{A3551D69-8C84-4C03-9CAE-155AC80D92D3}"/>
            </a:ext>
          </a:extLst>
        </xdr:cNvPr>
        <xdr:cNvSpPr>
          <a:spLocks noChangeShapeType="1"/>
        </xdr:cNvSpPr>
      </xdr:nvSpPr>
      <xdr:spPr bwMode="auto">
        <a:xfrm>
          <a:off x="5349240" y="1158240"/>
          <a:ext cx="1981200" cy="0"/>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365760</xdr:colOff>
      <xdr:row>23</xdr:row>
      <xdr:rowOff>83820</xdr:rowOff>
    </xdr:from>
    <xdr:to>
      <xdr:col>13</xdr:col>
      <xdr:colOff>342900</xdr:colOff>
      <xdr:row>23</xdr:row>
      <xdr:rowOff>83820</xdr:rowOff>
    </xdr:to>
    <xdr:sp macro="" textlink="">
      <xdr:nvSpPr>
        <xdr:cNvPr id="3" name="Line 2">
          <a:extLst>
            <a:ext uri="{FF2B5EF4-FFF2-40B4-BE49-F238E27FC236}">
              <a16:creationId xmlns:a16="http://schemas.microsoft.com/office/drawing/2014/main" id="{EA5F720F-3422-4866-9869-C7678339ED03}"/>
            </a:ext>
          </a:extLst>
        </xdr:cNvPr>
        <xdr:cNvSpPr>
          <a:spLocks noChangeShapeType="1"/>
        </xdr:cNvSpPr>
      </xdr:nvSpPr>
      <xdr:spPr bwMode="auto">
        <a:xfrm>
          <a:off x="4823460" y="2827020"/>
          <a:ext cx="1958340" cy="0"/>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388620</xdr:colOff>
      <xdr:row>10</xdr:row>
      <xdr:rowOff>45720</xdr:rowOff>
    </xdr:from>
    <xdr:to>
      <xdr:col>11</xdr:col>
      <xdr:colOff>388620</xdr:colOff>
      <xdr:row>23</xdr:row>
      <xdr:rowOff>99060</xdr:rowOff>
    </xdr:to>
    <xdr:sp macro="" textlink="">
      <xdr:nvSpPr>
        <xdr:cNvPr id="4" name="Line 3">
          <a:extLst>
            <a:ext uri="{FF2B5EF4-FFF2-40B4-BE49-F238E27FC236}">
              <a16:creationId xmlns:a16="http://schemas.microsoft.com/office/drawing/2014/main" id="{D568A7F5-C43B-4CFD-A416-98C9C992A8C3}"/>
            </a:ext>
          </a:extLst>
        </xdr:cNvPr>
        <xdr:cNvSpPr>
          <a:spLocks noChangeShapeType="1"/>
        </xdr:cNvSpPr>
      </xdr:nvSpPr>
      <xdr:spPr bwMode="auto">
        <a:xfrm>
          <a:off x="5836920" y="114300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388620</xdr:colOff>
      <xdr:row>10</xdr:row>
      <xdr:rowOff>76200</xdr:rowOff>
    </xdr:from>
    <xdr:to>
      <xdr:col>16</xdr:col>
      <xdr:colOff>220980</xdr:colOff>
      <xdr:row>23</xdr:row>
      <xdr:rowOff>53340</xdr:rowOff>
    </xdr:to>
    <xdr:sp macro="" textlink="">
      <xdr:nvSpPr>
        <xdr:cNvPr id="5" name="Line 4">
          <a:extLst>
            <a:ext uri="{FF2B5EF4-FFF2-40B4-BE49-F238E27FC236}">
              <a16:creationId xmlns:a16="http://schemas.microsoft.com/office/drawing/2014/main" id="{7F7D21A5-F3C4-4622-8CB8-05BA84FFF5B6}"/>
            </a:ext>
          </a:extLst>
        </xdr:cNvPr>
        <xdr:cNvSpPr>
          <a:spLocks noChangeShapeType="1"/>
        </xdr:cNvSpPr>
      </xdr:nvSpPr>
      <xdr:spPr bwMode="auto">
        <a:xfrm>
          <a:off x="6827520" y="1173480"/>
          <a:ext cx="1318260" cy="1623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396240</xdr:colOff>
      <xdr:row>8</xdr:row>
      <xdr:rowOff>121920</xdr:rowOff>
    </xdr:from>
    <xdr:to>
      <xdr:col>11</xdr:col>
      <xdr:colOff>342900</xdr:colOff>
      <xdr:row>9</xdr:row>
      <xdr:rowOff>121920</xdr:rowOff>
    </xdr:to>
    <xdr:sp macro="" textlink="">
      <xdr:nvSpPr>
        <xdr:cNvPr id="6" name="Rectangle 5">
          <a:extLst>
            <a:ext uri="{FF2B5EF4-FFF2-40B4-BE49-F238E27FC236}">
              <a16:creationId xmlns:a16="http://schemas.microsoft.com/office/drawing/2014/main" id="{4A76BF62-074C-49D9-A492-66BD1C416C1F}"/>
            </a:ext>
          </a:extLst>
        </xdr:cNvPr>
        <xdr:cNvSpPr>
          <a:spLocks noChangeArrowheads="1"/>
        </xdr:cNvSpPr>
      </xdr:nvSpPr>
      <xdr:spPr bwMode="auto">
        <a:xfrm>
          <a:off x="5349240" y="944880"/>
          <a:ext cx="441960" cy="1371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TEST1A</a:t>
          </a:r>
        </a:p>
      </xdr:txBody>
    </xdr:sp>
    <xdr:clientData/>
  </xdr:twoCellAnchor>
  <xdr:twoCellAnchor>
    <xdr:from>
      <xdr:col>9</xdr:col>
      <xdr:colOff>327660</xdr:colOff>
      <xdr:row>22</xdr:row>
      <xdr:rowOff>15240</xdr:rowOff>
    </xdr:from>
    <xdr:to>
      <xdr:col>10</xdr:col>
      <xdr:colOff>274320</xdr:colOff>
      <xdr:row>23</xdr:row>
      <xdr:rowOff>30480</xdr:rowOff>
    </xdr:to>
    <xdr:sp macro="" textlink="">
      <xdr:nvSpPr>
        <xdr:cNvPr id="7" name="Rectangle 6">
          <a:extLst>
            <a:ext uri="{FF2B5EF4-FFF2-40B4-BE49-F238E27FC236}">
              <a16:creationId xmlns:a16="http://schemas.microsoft.com/office/drawing/2014/main" id="{4CC39EAF-B16C-413F-B3F9-C856AACEA527}"/>
            </a:ext>
          </a:extLst>
        </xdr:cNvPr>
        <xdr:cNvSpPr>
          <a:spLocks noChangeArrowheads="1"/>
        </xdr:cNvSpPr>
      </xdr:nvSpPr>
      <xdr:spPr bwMode="auto">
        <a:xfrm>
          <a:off x="4785360" y="2621280"/>
          <a:ext cx="44196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TEST1B</a:t>
          </a:r>
        </a:p>
      </xdr:txBody>
    </xdr:sp>
    <xdr:clientData/>
  </xdr:twoCellAnchor>
  <xdr:twoCellAnchor>
    <xdr:from>
      <xdr:col>11</xdr:col>
      <xdr:colOff>434340</xdr:colOff>
      <xdr:row>15</xdr:row>
      <xdr:rowOff>76200</xdr:rowOff>
    </xdr:from>
    <xdr:to>
      <xdr:col>12</xdr:col>
      <xdr:colOff>381000</xdr:colOff>
      <xdr:row>21</xdr:row>
      <xdr:rowOff>83820</xdr:rowOff>
    </xdr:to>
    <xdr:sp macro="" textlink="">
      <xdr:nvSpPr>
        <xdr:cNvPr id="8" name="Rectangle 7">
          <a:extLst>
            <a:ext uri="{FF2B5EF4-FFF2-40B4-BE49-F238E27FC236}">
              <a16:creationId xmlns:a16="http://schemas.microsoft.com/office/drawing/2014/main" id="{3B741E68-CC69-47AC-AAD6-B4D5CC8DC440}"/>
            </a:ext>
          </a:extLst>
        </xdr:cNvPr>
        <xdr:cNvSpPr>
          <a:spLocks noChangeArrowheads="1"/>
        </xdr:cNvSpPr>
      </xdr:nvSpPr>
      <xdr:spPr bwMode="auto">
        <a:xfrm>
          <a:off x="5882640" y="1722120"/>
          <a:ext cx="441960" cy="8305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R=0.01</a:t>
          </a:r>
        </a:p>
        <a:p>
          <a:pPr algn="l" rtl="0">
            <a:defRPr sz="1000"/>
          </a:pPr>
          <a:r>
            <a:rPr lang="en-GB" sz="800" b="0" i="0" u="none" strike="noStrike" baseline="0">
              <a:solidFill>
                <a:srgbClr val="000000"/>
              </a:solidFill>
              <a:latin typeface="Tahoma"/>
              <a:ea typeface="Tahoma"/>
              <a:cs typeface="Tahoma"/>
            </a:rPr>
            <a:t>X=1.0</a:t>
          </a:r>
        </a:p>
        <a:p>
          <a:pPr algn="l" rtl="0">
            <a:defRPr sz="1000"/>
          </a:pPr>
          <a:r>
            <a:rPr lang="en-GB" sz="800" b="0" i="0" u="none" strike="noStrike" baseline="0">
              <a:solidFill>
                <a:srgbClr val="000000"/>
              </a:solidFill>
              <a:latin typeface="Tahoma"/>
              <a:ea typeface="Tahoma"/>
              <a:cs typeface="Tahoma"/>
            </a:rPr>
            <a:t>Z001</a:t>
          </a:r>
        </a:p>
        <a:p>
          <a:pPr algn="l" rtl="0">
            <a:defRPr sz="1000"/>
          </a:pPr>
          <a:r>
            <a:rPr lang="en-GB" sz="800" b="0" i="0" u="none" strike="noStrike" baseline="0">
              <a:solidFill>
                <a:srgbClr val="000000"/>
              </a:solidFill>
              <a:latin typeface="Tahoma"/>
              <a:ea typeface="Tahoma"/>
              <a:cs typeface="Tahoma"/>
            </a:rPr>
            <a:t>L=50</a:t>
          </a:r>
        </a:p>
      </xdr:txBody>
    </xdr:sp>
    <xdr:clientData/>
  </xdr:twoCellAnchor>
  <xdr:twoCellAnchor>
    <xdr:from>
      <xdr:col>16</xdr:col>
      <xdr:colOff>22860</xdr:colOff>
      <xdr:row>14</xdr:row>
      <xdr:rowOff>83820</xdr:rowOff>
    </xdr:from>
    <xdr:to>
      <xdr:col>16</xdr:col>
      <xdr:colOff>472440</xdr:colOff>
      <xdr:row>20</xdr:row>
      <xdr:rowOff>76200</xdr:rowOff>
    </xdr:to>
    <xdr:sp macro="" textlink="">
      <xdr:nvSpPr>
        <xdr:cNvPr id="9" name="Rectangle 8">
          <a:extLst>
            <a:ext uri="{FF2B5EF4-FFF2-40B4-BE49-F238E27FC236}">
              <a16:creationId xmlns:a16="http://schemas.microsoft.com/office/drawing/2014/main" id="{7821387E-F3E1-4A62-97F6-76BDDA2146D3}"/>
            </a:ext>
          </a:extLst>
        </xdr:cNvPr>
        <xdr:cNvSpPr>
          <a:spLocks noChangeArrowheads="1"/>
        </xdr:cNvSpPr>
      </xdr:nvSpPr>
      <xdr:spPr bwMode="auto">
        <a:xfrm>
          <a:off x="7947660" y="1592580"/>
          <a:ext cx="449580" cy="815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R=0.01</a:t>
          </a:r>
        </a:p>
        <a:p>
          <a:pPr algn="l" rtl="0">
            <a:defRPr sz="1000"/>
          </a:pPr>
          <a:r>
            <a:rPr lang="en-GB" sz="800" b="0" i="0" u="none" strike="noStrike" baseline="0">
              <a:solidFill>
                <a:srgbClr val="000000"/>
              </a:solidFill>
              <a:latin typeface="Tahoma"/>
              <a:ea typeface="Tahoma"/>
              <a:cs typeface="Tahoma"/>
            </a:rPr>
            <a:t>X=1.0</a:t>
          </a:r>
        </a:p>
        <a:p>
          <a:pPr algn="l" rtl="0">
            <a:defRPr sz="1000"/>
          </a:pPr>
          <a:r>
            <a:rPr lang="en-GB" sz="800" b="0" i="0" u="none" strike="noStrike" baseline="0">
              <a:solidFill>
                <a:srgbClr val="000000"/>
              </a:solidFill>
              <a:latin typeface="Tahoma"/>
              <a:ea typeface="Tahoma"/>
              <a:cs typeface="Tahoma"/>
            </a:rPr>
            <a:t>Z003</a:t>
          </a:r>
        </a:p>
        <a:p>
          <a:pPr algn="l" rtl="0">
            <a:defRPr sz="1000"/>
          </a:pPr>
          <a:r>
            <a:rPr lang="en-GB" sz="800" b="0" i="0" u="none" strike="noStrike" baseline="0">
              <a:solidFill>
                <a:srgbClr val="000000"/>
              </a:solidFill>
              <a:latin typeface="Tahoma"/>
              <a:ea typeface="Tahoma"/>
              <a:cs typeface="Tahoma"/>
            </a:rPr>
            <a:t>L=50</a:t>
          </a:r>
        </a:p>
      </xdr:txBody>
    </xdr:sp>
    <xdr:clientData/>
  </xdr:twoCellAnchor>
  <xdr:twoCellAnchor>
    <xdr:from>
      <xdr:col>12</xdr:col>
      <xdr:colOff>403860</xdr:colOff>
      <xdr:row>6</xdr:row>
      <xdr:rowOff>15240</xdr:rowOff>
    </xdr:from>
    <xdr:to>
      <xdr:col>12</xdr:col>
      <xdr:colOff>403860</xdr:colOff>
      <xdr:row>10</xdr:row>
      <xdr:rowOff>0</xdr:rowOff>
    </xdr:to>
    <xdr:sp macro="" textlink="">
      <xdr:nvSpPr>
        <xdr:cNvPr id="10" name="Line 9">
          <a:extLst>
            <a:ext uri="{FF2B5EF4-FFF2-40B4-BE49-F238E27FC236}">
              <a16:creationId xmlns:a16="http://schemas.microsoft.com/office/drawing/2014/main" id="{48BBBE7D-7050-43FC-972A-8AE788B9A5BC}"/>
            </a:ext>
          </a:extLst>
        </xdr:cNvPr>
        <xdr:cNvSpPr>
          <a:spLocks noChangeShapeType="1"/>
        </xdr:cNvSpPr>
      </xdr:nvSpPr>
      <xdr:spPr bwMode="auto">
        <a:xfrm>
          <a:off x="6347460" y="563880"/>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426720</xdr:colOff>
      <xdr:row>4</xdr:row>
      <xdr:rowOff>45720</xdr:rowOff>
    </xdr:from>
    <xdr:to>
      <xdr:col>13</xdr:col>
      <xdr:colOff>373380</xdr:colOff>
      <xdr:row>6</xdr:row>
      <xdr:rowOff>53340</xdr:rowOff>
    </xdr:to>
    <xdr:sp macro="" textlink="">
      <xdr:nvSpPr>
        <xdr:cNvPr id="11" name="Rectangle 10">
          <a:extLst>
            <a:ext uri="{FF2B5EF4-FFF2-40B4-BE49-F238E27FC236}">
              <a16:creationId xmlns:a16="http://schemas.microsoft.com/office/drawing/2014/main" id="{FA988EE8-01C0-4D49-884E-8D112760BAAE}"/>
            </a:ext>
          </a:extLst>
        </xdr:cNvPr>
        <xdr:cNvSpPr>
          <a:spLocks noChangeArrowheads="1"/>
        </xdr:cNvSpPr>
      </xdr:nvSpPr>
      <xdr:spPr bwMode="auto">
        <a:xfrm>
          <a:off x="6370320" y="457200"/>
          <a:ext cx="441960" cy="144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200</a:t>
          </a:r>
        </a:p>
      </xdr:txBody>
    </xdr:sp>
    <xdr:clientData/>
  </xdr:twoCellAnchor>
  <xdr:twoCellAnchor>
    <xdr:from>
      <xdr:col>11</xdr:col>
      <xdr:colOff>160020</xdr:colOff>
      <xdr:row>16</xdr:row>
      <xdr:rowOff>60960</xdr:rowOff>
    </xdr:from>
    <xdr:to>
      <xdr:col>11</xdr:col>
      <xdr:colOff>373380</xdr:colOff>
      <xdr:row>17</xdr:row>
      <xdr:rowOff>91440</xdr:rowOff>
    </xdr:to>
    <xdr:sp macro="" textlink="">
      <xdr:nvSpPr>
        <xdr:cNvPr id="12" name="AutoShape 11">
          <a:extLst>
            <a:ext uri="{FF2B5EF4-FFF2-40B4-BE49-F238E27FC236}">
              <a16:creationId xmlns:a16="http://schemas.microsoft.com/office/drawing/2014/main" id="{9F253FDF-3E76-415E-B542-C1B9734035E0}"/>
            </a:ext>
          </a:extLst>
        </xdr:cNvPr>
        <xdr:cNvSpPr>
          <a:spLocks noChangeArrowheads="1"/>
        </xdr:cNvSpPr>
      </xdr:nvSpPr>
      <xdr:spPr bwMode="auto">
        <a:xfrm>
          <a:off x="5608320" y="1844040"/>
          <a:ext cx="213360" cy="167640"/>
        </a:xfrm>
        <a:prstGeom prst="lightningBol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14</xdr:col>
      <xdr:colOff>251460</xdr:colOff>
      <xdr:row>23</xdr:row>
      <xdr:rowOff>45720</xdr:rowOff>
    </xdr:from>
    <xdr:to>
      <xdr:col>18</xdr:col>
      <xdr:colOff>228600</xdr:colOff>
      <xdr:row>23</xdr:row>
      <xdr:rowOff>45720</xdr:rowOff>
    </xdr:to>
    <xdr:sp macro="" textlink="">
      <xdr:nvSpPr>
        <xdr:cNvPr id="13" name="Line 12">
          <a:extLst>
            <a:ext uri="{FF2B5EF4-FFF2-40B4-BE49-F238E27FC236}">
              <a16:creationId xmlns:a16="http://schemas.microsoft.com/office/drawing/2014/main" id="{F078A159-4A21-4DF0-8584-03363A25896C}"/>
            </a:ext>
          </a:extLst>
        </xdr:cNvPr>
        <xdr:cNvSpPr>
          <a:spLocks noChangeShapeType="1"/>
        </xdr:cNvSpPr>
      </xdr:nvSpPr>
      <xdr:spPr bwMode="auto">
        <a:xfrm>
          <a:off x="7185660" y="2788920"/>
          <a:ext cx="1958340" cy="0"/>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175260</xdr:colOff>
      <xdr:row>23</xdr:row>
      <xdr:rowOff>83820</xdr:rowOff>
    </xdr:from>
    <xdr:to>
      <xdr:col>15</xdr:col>
      <xdr:colOff>121920</xdr:colOff>
      <xdr:row>24</xdr:row>
      <xdr:rowOff>91440</xdr:rowOff>
    </xdr:to>
    <xdr:sp macro="" textlink="">
      <xdr:nvSpPr>
        <xdr:cNvPr id="14" name="Rectangle 13">
          <a:extLst>
            <a:ext uri="{FF2B5EF4-FFF2-40B4-BE49-F238E27FC236}">
              <a16:creationId xmlns:a16="http://schemas.microsoft.com/office/drawing/2014/main" id="{96D4F23C-014C-441B-8D9B-905057535600}"/>
            </a:ext>
          </a:extLst>
        </xdr:cNvPr>
        <xdr:cNvSpPr>
          <a:spLocks noChangeArrowheads="1"/>
        </xdr:cNvSpPr>
      </xdr:nvSpPr>
      <xdr:spPr bwMode="auto">
        <a:xfrm>
          <a:off x="7109460" y="2827020"/>
          <a:ext cx="441960" cy="144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TEST1C</a:t>
          </a:r>
        </a:p>
      </xdr:txBody>
    </xdr:sp>
    <xdr:clientData/>
  </xdr:twoCellAnchor>
  <xdr:twoCellAnchor>
    <xdr:from>
      <xdr:col>13</xdr:col>
      <xdr:colOff>68580</xdr:colOff>
      <xdr:row>20</xdr:row>
      <xdr:rowOff>91440</xdr:rowOff>
    </xdr:from>
    <xdr:to>
      <xdr:col>15</xdr:col>
      <xdr:colOff>53340</xdr:colOff>
      <xdr:row>23</xdr:row>
      <xdr:rowOff>45720</xdr:rowOff>
    </xdr:to>
    <xdr:sp macro="" textlink="">
      <xdr:nvSpPr>
        <xdr:cNvPr id="15" name="Freeform 14">
          <a:extLst>
            <a:ext uri="{FF2B5EF4-FFF2-40B4-BE49-F238E27FC236}">
              <a16:creationId xmlns:a16="http://schemas.microsoft.com/office/drawing/2014/main" id="{6BE4E615-F52B-4A5A-9016-3F7C679AF5EC}"/>
            </a:ext>
          </a:extLst>
        </xdr:cNvPr>
        <xdr:cNvSpPr>
          <a:spLocks/>
        </xdr:cNvSpPr>
      </xdr:nvSpPr>
      <xdr:spPr bwMode="auto">
        <a:xfrm>
          <a:off x="6507480" y="2423160"/>
          <a:ext cx="975360" cy="365760"/>
        </a:xfrm>
        <a:custGeom>
          <a:avLst/>
          <a:gdLst>
            <a:gd name="T0" fmla="*/ 0 w 110"/>
            <a:gd name="T1" fmla="*/ 40 h 40"/>
            <a:gd name="T2" fmla="*/ 0 w 110"/>
            <a:gd name="T3" fmla="*/ 0 h 40"/>
            <a:gd name="T4" fmla="*/ 109 w 110"/>
            <a:gd name="T5" fmla="*/ 0 h 40"/>
            <a:gd name="T6" fmla="*/ 110 w 110"/>
            <a:gd name="T7" fmla="*/ 40 h 40"/>
          </a:gdLst>
          <a:ahLst/>
          <a:cxnLst>
            <a:cxn ang="0">
              <a:pos x="T0" y="T1"/>
            </a:cxn>
            <a:cxn ang="0">
              <a:pos x="T2" y="T3"/>
            </a:cxn>
            <a:cxn ang="0">
              <a:pos x="T4" y="T5"/>
            </a:cxn>
            <a:cxn ang="0">
              <a:pos x="T6" y="T7"/>
            </a:cxn>
          </a:cxnLst>
          <a:rect l="0" t="0" r="r" b="b"/>
          <a:pathLst>
            <a:path w="110" h="40">
              <a:moveTo>
                <a:pt x="0" y="40"/>
              </a:moveTo>
              <a:lnTo>
                <a:pt x="0" y="0"/>
              </a:lnTo>
              <a:lnTo>
                <a:pt x="109" y="0"/>
              </a:lnTo>
              <a:lnTo>
                <a:pt x="110" y="4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266700</xdr:colOff>
      <xdr:row>17</xdr:row>
      <xdr:rowOff>7620</xdr:rowOff>
    </xdr:from>
    <xdr:to>
      <xdr:col>14</xdr:col>
      <xdr:colOff>213360</xdr:colOff>
      <xdr:row>23</xdr:row>
      <xdr:rowOff>0</xdr:rowOff>
    </xdr:to>
    <xdr:sp macro="" textlink="">
      <xdr:nvSpPr>
        <xdr:cNvPr id="16" name="Rectangle 15">
          <a:extLst>
            <a:ext uri="{FF2B5EF4-FFF2-40B4-BE49-F238E27FC236}">
              <a16:creationId xmlns:a16="http://schemas.microsoft.com/office/drawing/2014/main" id="{9D428A48-2321-4F52-B077-9B27D8EBF96E}"/>
            </a:ext>
          </a:extLst>
        </xdr:cNvPr>
        <xdr:cNvSpPr>
          <a:spLocks noChangeArrowheads="1"/>
        </xdr:cNvSpPr>
      </xdr:nvSpPr>
      <xdr:spPr bwMode="auto">
        <a:xfrm>
          <a:off x="6705600" y="1927860"/>
          <a:ext cx="441960" cy="815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R=0.01</a:t>
          </a:r>
        </a:p>
        <a:p>
          <a:pPr algn="l" rtl="0">
            <a:defRPr sz="1000"/>
          </a:pPr>
          <a:r>
            <a:rPr lang="en-GB" sz="800" b="0" i="0" u="none" strike="noStrike" baseline="0">
              <a:solidFill>
                <a:srgbClr val="000000"/>
              </a:solidFill>
              <a:latin typeface="Tahoma"/>
              <a:ea typeface="Tahoma"/>
              <a:cs typeface="Tahoma"/>
            </a:rPr>
            <a:t>X=1.0</a:t>
          </a:r>
        </a:p>
        <a:p>
          <a:pPr algn="l" rtl="0">
            <a:defRPr sz="1000"/>
          </a:pPr>
          <a:r>
            <a:rPr lang="en-GB" sz="800" b="0" i="0" u="none" strike="noStrike" baseline="0">
              <a:solidFill>
                <a:srgbClr val="000000"/>
              </a:solidFill>
              <a:latin typeface="Tahoma"/>
              <a:ea typeface="Tahoma"/>
              <a:cs typeface="Tahoma"/>
            </a:rPr>
            <a:t>Z002</a:t>
          </a:r>
        </a:p>
        <a:p>
          <a:pPr algn="l" rtl="0">
            <a:defRPr sz="1000"/>
          </a:pPr>
          <a:r>
            <a:rPr lang="en-GB" sz="800" b="0" i="0" u="none" strike="noStrike" baseline="0">
              <a:solidFill>
                <a:srgbClr val="000000"/>
              </a:solidFill>
              <a:latin typeface="Tahoma"/>
              <a:ea typeface="Tahoma"/>
              <a:cs typeface="Tahoma"/>
            </a:rPr>
            <a:t>L=50</a:t>
          </a:r>
        </a:p>
      </xdr:txBody>
    </xdr:sp>
    <xdr:clientData/>
  </xdr:twoCellAnchor>
  <xdr:twoCellAnchor>
    <xdr:from>
      <xdr:col>9</xdr:col>
      <xdr:colOff>449580</xdr:colOff>
      <xdr:row>24</xdr:row>
      <xdr:rowOff>0</xdr:rowOff>
    </xdr:from>
    <xdr:to>
      <xdr:col>9</xdr:col>
      <xdr:colOff>449580</xdr:colOff>
      <xdr:row>27</xdr:row>
      <xdr:rowOff>121920</xdr:rowOff>
    </xdr:to>
    <xdr:sp macro="" textlink="">
      <xdr:nvSpPr>
        <xdr:cNvPr id="17" name="Line 16">
          <a:extLst>
            <a:ext uri="{FF2B5EF4-FFF2-40B4-BE49-F238E27FC236}">
              <a16:creationId xmlns:a16="http://schemas.microsoft.com/office/drawing/2014/main" id="{9885A6B2-9187-4055-B11B-89CDA709B90C}"/>
            </a:ext>
          </a:extLst>
        </xdr:cNvPr>
        <xdr:cNvSpPr>
          <a:spLocks noChangeShapeType="1"/>
        </xdr:cNvSpPr>
      </xdr:nvSpPr>
      <xdr:spPr bwMode="auto">
        <a:xfrm>
          <a:off x="4907280" y="2880360"/>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487680</xdr:colOff>
      <xdr:row>28</xdr:row>
      <xdr:rowOff>0</xdr:rowOff>
    </xdr:from>
    <xdr:to>
      <xdr:col>10</xdr:col>
      <xdr:colOff>434340</xdr:colOff>
      <xdr:row>29</xdr:row>
      <xdr:rowOff>7620</xdr:rowOff>
    </xdr:to>
    <xdr:sp macro="" textlink="">
      <xdr:nvSpPr>
        <xdr:cNvPr id="18" name="Rectangle 17">
          <a:extLst>
            <a:ext uri="{FF2B5EF4-FFF2-40B4-BE49-F238E27FC236}">
              <a16:creationId xmlns:a16="http://schemas.microsoft.com/office/drawing/2014/main" id="{50A10835-E7FD-414A-BAB1-A6E19D7EC168}"/>
            </a:ext>
          </a:extLst>
        </xdr:cNvPr>
        <xdr:cNvSpPr>
          <a:spLocks noChangeArrowheads="1"/>
        </xdr:cNvSpPr>
      </xdr:nvSpPr>
      <xdr:spPr bwMode="auto">
        <a:xfrm>
          <a:off x="4945380" y="3429000"/>
          <a:ext cx="441960" cy="144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99</a:t>
          </a:r>
        </a:p>
      </xdr:txBody>
    </xdr:sp>
    <xdr:clientData/>
  </xdr:twoCellAnchor>
  <xdr:twoCellAnchor>
    <xdr:from>
      <xdr:col>18</xdr:col>
      <xdr:colOff>22860</xdr:colOff>
      <xdr:row>23</xdr:row>
      <xdr:rowOff>76200</xdr:rowOff>
    </xdr:from>
    <xdr:to>
      <xdr:col>18</xdr:col>
      <xdr:colOff>22860</xdr:colOff>
      <xdr:row>27</xdr:row>
      <xdr:rowOff>53340</xdr:rowOff>
    </xdr:to>
    <xdr:sp macro="" textlink="">
      <xdr:nvSpPr>
        <xdr:cNvPr id="19" name="Line 18">
          <a:extLst>
            <a:ext uri="{FF2B5EF4-FFF2-40B4-BE49-F238E27FC236}">
              <a16:creationId xmlns:a16="http://schemas.microsoft.com/office/drawing/2014/main" id="{F149742F-4550-4B7F-8665-F61DA7FD661B}"/>
            </a:ext>
          </a:extLst>
        </xdr:cNvPr>
        <xdr:cNvSpPr>
          <a:spLocks noChangeShapeType="1"/>
        </xdr:cNvSpPr>
      </xdr:nvSpPr>
      <xdr:spPr bwMode="auto">
        <a:xfrm>
          <a:off x="8938260" y="2819400"/>
          <a:ext cx="0" cy="525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60960</xdr:colOff>
      <xdr:row>27</xdr:row>
      <xdr:rowOff>76200</xdr:rowOff>
    </xdr:from>
    <xdr:to>
      <xdr:col>19</xdr:col>
      <xdr:colOff>7620</xdr:colOff>
      <xdr:row>28</xdr:row>
      <xdr:rowOff>83820</xdr:rowOff>
    </xdr:to>
    <xdr:sp macro="" textlink="">
      <xdr:nvSpPr>
        <xdr:cNvPr id="20" name="Rectangle 19">
          <a:extLst>
            <a:ext uri="{FF2B5EF4-FFF2-40B4-BE49-F238E27FC236}">
              <a16:creationId xmlns:a16="http://schemas.microsoft.com/office/drawing/2014/main" id="{39A2F344-BAD3-4EFB-8EFD-87F6089B9CAC}"/>
            </a:ext>
          </a:extLst>
        </xdr:cNvPr>
        <xdr:cNvSpPr>
          <a:spLocks noChangeArrowheads="1"/>
        </xdr:cNvSpPr>
      </xdr:nvSpPr>
      <xdr:spPr bwMode="auto">
        <a:xfrm>
          <a:off x="8976360" y="3368040"/>
          <a:ext cx="441960" cy="144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101</a:t>
          </a:r>
        </a:p>
      </xdr:txBody>
    </xdr:sp>
    <xdr:clientData/>
  </xdr:twoCellAnchor>
  <xdr:twoCellAnchor>
    <xdr:from>
      <xdr:col>8</xdr:col>
      <xdr:colOff>518160</xdr:colOff>
      <xdr:row>54</xdr:row>
      <xdr:rowOff>68580</xdr:rowOff>
    </xdr:from>
    <xdr:to>
      <xdr:col>8</xdr:col>
      <xdr:colOff>1844040</xdr:colOff>
      <xdr:row>58</xdr:row>
      <xdr:rowOff>30480</xdr:rowOff>
    </xdr:to>
    <xdr:sp macro="" textlink="">
      <xdr:nvSpPr>
        <xdr:cNvPr id="21" name="Text Box 20">
          <a:extLst>
            <a:ext uri="{FF2B5EF4-FFF2-40B4-BE49-F238E27FC236}">
              <a16:creationId xmlns:a16="http://schemas.microsoft.com/office/drawing/2014/main" id="{E8E3730F-94A0-4CAB-A6F2-168839646520}"/>
            </a:ext>
          </a:extLst>
        </xdr:cNvPr>
        <xdr:cNvSpPr txBox="1">
          <a:spLocks noChangeArrowheads="1"/>
        </xdr:cNvSpPr>
      </xdr:nvSpPr>
      <xdr:spPr bwMode="auto">
        <a:xfrm>
          <a:off x="6286500" y="7475220"/>
          <a:ext cx="1325880" cy="51054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GB" sz="800" b="0" i="0" u="none" strike="noStrike" baseline="0">
              <a:solidFill>
                <a:srgbClr val="000000"/>
              </a:solidFill>
              <a:latin typeface="Tahoma"/>
              <a:ea typeface="Tahoma"/>
              <a:cs typeface="Tahoma"/>
            </a:rPr>
            <a:t>Note MWkm is abs(flow)*length as otherwise you get -ve MWkm</a:t>
          </a:r>
        </a:p>
      </xdr:txBody>
    </xdr:sp>
    <xdr:clientData/>
  </xdr:twoCellAnchor>
  <xdr:twoCellAnchor>
    <xdr:from>
      <xdr:col>13</xdr:col>
      <xdr:colOff>320040</xdr:colOff>
      <xdr:row>21</xdr:row>
      <xdr:rowOff>7620</xdr:rowOff>
    </xdr:from>
    <xdr:to>
      <xdr:col>14</xdr:col>
      <xdr:colOff>38100</xdr:colOff>
      <xdr:row>22</xdr:row>
      <xdr:rowOff>38100</xdr:rowOff>
    </xdr:to>
    <xdr:sp macro="" textlink="">
      <xdr:nvSpPr>
        <xdr:cNvPr id="22" name="AutoShape 11">
          <a:extLst>
            <a:ext uri="{FF2B5EF4-FFF2-40B4-BE49-F238E27FC236}">
              <a16:creationId xmlns:a16="http://schemas.microsoft.com/office/drawing/2014/main" id="{70D6D76D-8C81-45A8-92C1-CF4B8C5A2694}"/>
            </a:ext>
          </a:extLst>
        </xdr:cNvPr>
        <xdr:cNvSpPr>
          <a:spLocks noChangeArrowheads="1"/>
        </xdr:cNvSpPr>
      </xdr:nvSpPr>
      <xdr:spPr bwMode="auto">
        <a:xfrm>
          <a:off x="9502140" y="2887980"/>
          <a:ext cx="213360" cy="167640"/>
        </a:xfrm>
        <a:prstGeom prst="lightningBol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14</xdr:col>
      <xdr:colOff>441960</xdr:colOff>
      <xdr:row>14</xdr:row>
      <xdr:rowOff>53340</xdr:rowOff>
    </xdr:from>
    <xdr:to>
      <xdr:col>15</xdr:col>
      <xdr:colOff>160020</xdr:colOff>
      <xdr:row>15</xdr:row>
      <xdr:rowOff>83820</xdr:rowOff>
    </xdr:to>
    <xdr:sp macro="" textlink="">
      <xdr:nvSpPr>
        <xdr:cNvPr id="23" name="AutoShape 11">
          <a:extLst>
            <a:ext uri="{FF2B5EF4-FFF2-40B4-BE49-F238E27FC236}">
              <a16:creationId xmlns:a16="http://schemas.microsoft.com/office/drawing/2014/main" id="{50E9065A-1311-4834-8910-B099E6181AD7}"/>
            </a:ext>
          </a:extLst>
        </xdr:cNvPr>
        <xdr:cNvSpPr>
          <a:spLocks noChangeArrowheads="1"/>
        </xdr:cNvSpPr>
      </xdr:nvSpPr>
      <xdr:spPr bwMode="auto">
        <a:xfrm>
          <a:off x="10119360" y="1973580"/>
          <a:ext cx="213360" cy="167640"/>
        </a:xfrm>
        <a:prstGeom prst="lightningBol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297180</xdr:colOff>
      <xdr:row>138</xdr:row>
      <xdr:rowOff>15240</xdr:rowOff>
    </xdr:from>
    <xdr:to>
      <xdr:col>6</xdr:col>
      <xdr:colOff>762000</xdr:colOff>
      <xdr:row>144</xdr:row>
      <xdr:rowOff>114300</xdr:rowOff>
    </xdr:to>
    <xdr:sp macro="" textlink="">
      <xdr:nvSpPr>
        <xdr:cNvPr id="24" name="TextBox 23">
          <a:extLst>
            <a:ext uri="{FF2B5EF4-FFF2-40B4-BE49-F238E27FC236}">
              <a16:creationId xmlns:a16="http://schemas.microsoft.com/office/drawing/2014/main" id="{1BB23F3E-3EF4-4873-AF80-8071836EFFBA}"/>
            </a:ext>
          </a:extLst>
        </xdr:cNvPr>
        <xdr:cNvSpPr txBox="1"/>
      </xdr:nvSpPr>
      <xdr:spPr>
        <a:xfrm>
          <a:off x="3733800" y="18943320"/>
          <a:ext cx="1699260" cy="922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Marginal</a:t>
          </a:r>
          <a:r>
            <a:rPr lang="en-GB" sz="1100" baseline="0"/>
            <a:t> MWkm at the slack node will be zero as adding 1MW and taking it off at the same node will not affect flows elswhere</a:t>
          </a:r>
        </a:p>
        <a:p>
          <a:endParaRPr lang="en-GB" sz="1100"/>
        </a:p>
      </xdr:txBody>
    </xdr:sp>
    <xdr:clientData/>
  </xdr:twoCellAnchor>
  <xdr:twoCellAnchor>
    <xdr:from>
      <xdr:col>1</xdr:col>
      <xdr:colOff>182880</xdr:colOff>
      <xdr:row>148</xdr:row>
      <xdr:rowOff>129540</xdr:rowOff>
    </xdr:from>
    <xdr:to>
      <xdr:col>6</xdr:col>
      <xdr:colOff>579120</xdr:colOff>
      <xdr:row>168</xdr:row>
      <xdr:rowOff>129540</xdr:rowOff>
    </xdr:to>
    <xdr:graphicFrame macro="">
      <xdr:nvGraphicFramePr>
        <xdr:cNvPr id="25" name="Chart 24">
          <a:extLst>
            <a:ext uri="{FF2B5EF4-FFF2-40B4-BE49-F238E27FC236}">
              <a16:creationId xmlns:a16="http://schemas.microsoft.com/office/drawing/2014/main" id="{440A8734-5A14-BE59-BC5B-2C774FE5093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4AD48-E04E-477E-B5E0-CE6BB94747E2}">
  <dimension ref="A3:J193"/>
  <sheetViews>
    <sheetView tabSelected="1" topLeftCell="A81" workbookViewId="0">
      <selection activeCell="L202" sqref="L202"/>
    </sheetView>
  </sheetViews>
  <sheetFormatPr defaultColWidth="9.33203125" defaultRowHeight="10.9"/>
  <cols>
    <col min="1" max="2" width="9.33203125" style="1"/>
    <col min="3" max="3" width="28.1640625" style="1" customWidth="1"/>
    <col min="4" max="4" width="26" style="1" customWidth="1"/>
    <col min="5" max="5" width="14.5" style="1" customWidth="1"/>
    <col min="6" max="6" width="23.1640625" style="1" bestFit="1" customWidth="1"/>
    <col min="7" max="7" width="20.33203125" style="1" customWidth="1"/>
    <col min="8" max="8" width="23.1640625" style="1" bestFit="1" customWidth="1"/>
    <col min="9" max="9" width="23.6640625" style="1" customWidth="1"/>
    <col min="10" max="10" width="19.5" style="1" bestFit="1" customWidth="1"/>
    <col min="11" max="16384" width="9.33203125" style="1"/>
  </cols>
  <sheetData>
    <row r="3" spans="1:9">
      <c r="A3" s="1" t="s">
        <v>0</v>
      </c>
    </row>
    <row r="5" spans="1:9">
      <c r="A5" s="1" t="s">
        <v>1</v>
      </c>
    </row>
    <row r="7" spans="1:9">
      <c r="B7" s="1" t="s">
        <v>2</v>
      </c>
      <c r="C7" s="1" t="s">
        <v>3</v>
      </c>
      <c r="D7" s="1" t="s">
        <v>4</v>
      </c>
      <c r="E7" s="1" t="s">
        <v>5</v>
      </c>
      <c r="F7" s="1" t="s">
        <v>6</v>
      </c>
      <c r="G7" s="1" t="s">
        <v>7</v>
      </c>
    </row>
    <row r="8" spans="1:9">
      <c r="A8" s="2"/>
      <c r="B8" s="1" t="s">
        <v>8</v>
      </c>
      <c r="C8" s="1" t="s">
        <v>9</v>
      </c>
      <c r="D8" s="1" t="s">
        <v>10</v>
      </c>
      <c r="E8" s="1">
        <v>100</v>
      </c>
      <c r="F8" s="1">
        <v>50</v>
      </c>
      <c r="G8" s="1">
        <f>ABS(E8)*F8</f>
        <v>5000</v>
      </c>
    </row>
    <row r="9" spans="1:9">
      <c r="A9" s="2"/>
      <c r="B9" s="1" t="s">
        <v>11</v>
      </c>
      <c r="C9" s="1" t="s">
        <v>9</v>
      </c>
      <c r="D9" s="1" t="s">
        <v>10</v>
      </c>
      <c r="E9" s="1">
        <v>100</v>
      </c>
      <c r="F9" s="1">
        <v>50</v>
      </c>
      <c r="G9" s="1">
        <f>ABS(E9)*F9</f>
        <v>5000</v>
      </c>
    </row>
    <row r="10" spans="1:9">
      <c r="A10" s="2"/>
      <c r="B10" s="1" t="s">
        <v>12</v>
      </c>
      <c r="C10" s="1" t="s">
        <v>10</v>
      </c>
      <c r="D10" s="1" t="s">
        <v>13</v>
      </c>
      <c r="E10" s="1">
        <v>100</v>
      </c>
      <c r="F10" s="1">
        <v>75</v>
      </c>
      <c r="G10" s="1">
        <f>ABS(E10)*F10</f>
        <v>7500</v>
      </c>
    </row>
    <row r="11" spans="1:9">
      <c r="A11" s="2"/>
      <c r="B11" s="1" t="s">
        <v>14</v>
      </c>
      <c r="C11" s="1" t="s">
        <v>10</v>
      </c>
      <c r="D11" s="1" t="s">
        <v>13</v>
      </c>
      <c r="E11" s="1">
        <v>100</v>
      </c>
      <c r="F11" s="1">
        <v>75</v>
      </c>
      <c r="G11" s="1">
        <f>ABS(E11)*F11</f>
        <v>7500</v>
      </c>
    </row>
    <row r="12" spans="1:9">
      <c r="A12" s="2"/>
      <c r="F12" s="1" t="s">
        <v>15</v>
      </c>
      <c r="G12" s="1">
        <f>SUM(G8:G11)</f>
        <v>25000</v>
      </c>
    </row>
    <row r="13" spans="1:9">
      <c r="A13" s="2"/>
    </row>
    <row r="14" spans="1:9">
      <c r="A14" s="6" t="s">
        <v>16</v>
      </c>
      <c r="C14" s="5"/>
      <c r="D14" s="5"/>
      <c r="E14" s="5"/>
      <c r="F14" s="5"/>
      <c r="G14" s="5"/>
      <c r="H14" s="5"/>
      <c r="I14" s="5"/>
    </row>
    <row r="16" spans="1:9">
      <c r="B16" s="1" t="s">
        <v>17</v>
      </c>
    </row>
    <row r="18" spans="1:8">
      <c r="E18" s="1" t="s">
        <v>5</v>
      </c>
      <c r="F18" s="1" t="s">
        <v>6</v>
      </c>
      <c r="G18" s="1" t="s">
        <v>7</v>
      </c>
      <c r="H18" s="1" t="s">
        <v>18</v>
      </c>
    </row>
    <row r="19" spans="1:8">
      <c r="B19" s="1" t="s">
        <v>8</v>
      </c>
      <c r="C19" s="1" t="s">
        <v>9</v>
      </c>
      <c r="D19" s="1" t="s">
        <v>10</v>
      </c>
      <c r="E19" s="1">
        <v>100.5</v>
      </c>
      <c r="F19" s="1">
        <v>50</v>
      </c>
      <c r="G19" s="1">
        <f>ABS(E19)*F19</f>
        <v>5025</v>
      </c>
      <c r="H19" s="1">
        <f>G19-$G$8</f>
        <v>25</v>
      </c>
    </row>
    <row r="20" spans="1:8">
      <c r="B20" s="1" t="s">
        <v>11</v>
      </c>
      <c r="C20" s="1" t="s">
        <v>9</v>
      </c>
      <c r="D20" s="1" t="s">
        <v>10</v>
      </c>
      <c r="E20" s="1">
        <v>100.5</v>
      </c>
      <c r="F20" s="1">
        <v>50</v>
      </c>
      <c r="G20" s="1">
        <f>ABS(E20)*F20</f>
        <v>5025</v>
      </c>
      <c r="H20" s="1">
        <f>G20-$G$9</f>
        <v>25</v>
      </c>
    </row>
    <row r="21" spans="1:8">
      <c r="B21" s="1" t="s">
        <v>12</v>
      </c>
      <c r="C21" s="1" t="s">
        <v>10</v>
      </c>
      <c r="D21" s="1" t="s">
        <v>13</v>
      </c>
      <c r="E21" s="1">
        <v>100.5</v>
      </c>
      <c r="F21" s="1">
        <v>75</v>
      </c>
      <c r="G21" s="1">
        <f>ABS(E21)*F21</f>
        <v>7537.5</v>
      </c>
      <c r="H21" s="1">
        <f>G21-$G$10</f>
        <v>37.5</v>
      </c>
    </row>
    <row r="22" spans="1:8">
      <c r="B22" s="1" t="s">
        <v>14</v>
      </c>
      <c r="C22" s="1" t="s">
        <v>10</v>
      </c>
      <c r="D22" s="1" t="s">
        <v>13</v>
      </c>
      <c r="E22" s="1">
        <v>100.5</v>
      </c>
      <c r="F22" s="1">
        <v>75</v>
      </c>
      <c r="G22" s="1">
        <f>ABS(E22)*F22</f>
        <v>7537.5</v>
      </c>
      <c r="H22" s="1">
        <f>G22-$G$11</f>
        <v>37.5</v>
      </c>
    </row>
    <row r="23" spans="1:8">
      <c r="F23" s="1" t="s">
        <v>15</v>
      </c>
      <c r="G23" s="1">
        <f>SUM(G19:G22)</f>
        <v>25125</v>
      </c>
      <c r="H23" s="7">
        <f>G23-$G$12</f>
        <v>125</v>
      </c>
    </row>
    <row r="26" spans="1:8">
      <c r="A26" s="2"/>
      <c r="B26" s="1" t="s">
        <v>19</v>
      </c>
    </row>
    <row r="27" spans="1:8">
      <c r="A27" s="2"/>
    </row>
    <row r="28" spans="1:8">
      <c r="A28" s="2"/>
      <c r="E28" s="1" t="s">
        <v>5</v>
      </c>
      <c r="F28" s="1" t="s">
        <v>6</v>
      </c>
      <c r="G28" s="1" t="s">
        <v>7</v>
      </c>
      <c r="H28" s="1" t="s">
        <v>18</v>
      </c>
    </row>
    <row r="29" spans="1:8">
      <c r="B29" s="1" t="s">
        <v>8</v>
      </c>
      <c r="C29" s="1" t="s">
        <v>9</v>
      </c>
      <c r="D29" s="1" t="s">
        <v>10</v>
      </c>
      <c r="E29" s="1">
        <v>100</v>
      </c>
      <c r="F29" s="1">
        <v>50</v>
      </c>
      <c r="G29" s="1">
        <f>ABS(E29)*F29</f>
        <v>5000</v>
      </c>
      <c r="H29" s="1">
        <f>G29-$G$8</f>
        <v>0</v>
      </c>
    </row>
    <row r="30" spans="1:8">
      <c r="B30" s="1" t="s">
        <v>11</v>
      </c>
      <c r="C30" s="1" t="s">
        <v>9</v>
      </c>
      <c r="D30" s="1" t="s">
        <v>10</v>
      </c>
      <c r="E30" s="1">
        <v>100</v>
      </c>
      <c r="F30" s="1">
        <v>50</v>
      </c>
      <c r="G30" s="1">
        <f>ABS(E30)*F30</f>
        <v>5000</v>
      </c>
      <c r="H30" s="1">
        <f>G30-$G$9</f>
        <v>0</v>
      </c>
    </row>
    <row r="31" spans="1:8">
      <c r="B31" s="1" t="s">
        <v>12</v>
      </c>
      <c r="C31" s="1" t="s">
        <v>10</v>
      </c>
      <c r="D31" s="1" t="s">
        <v>13</v>
      </c>
      <c r="E31" s="1">
        <v>100.5</v>
      </c>
      <c r="F31" s="1">
        <v>75</v>
      </c>
      <c r="G31" s="1">
        <f>ABS(E31)*F31</f>
        <v>7537.5</v>
      </c>
      <c r="H31" s="1">
        <f>G31-$G$10</f>
        <v>37.5</v>
      </c>
    </row>
    <row r="32" spans="1:8">
      <c r="B32" s="1" t="s">
        <v>14</v>
      </c>
      <c r="C32" s="1" t="s">
        <v>10</v>
      </c>
      <c r="D32" s="1" t="s">
        <v>13</v>
      </c>
      <c r="E32" s="1">
        <v>100.5</v>
      </c>
      <c r="F32" s="1">
        <v>75</v>
      </c>
      <c r="G32" s="1">
        <f>ABS(E32)*F32</f>
        <v>7537.5</v>
      </c>
      <c r="H32" s="1">
        <f>G32-$G$11</f>
        <v>37.5</v>
      </c>
    </row>
    <row r="33" spans="1:8">
      <c r="F33" s="1" t="s">
        <v>15</v>
      </c>
      <c r="G33" s="1">
        <f>SUM(G29:G32)</f>
        <v>25075</v>
      </c>
      <c r="H33" s="7">
        <f>G33-$G$12</f>
        <v>75</v>
      </c>
    </row>
    <row r="36" spans="1:8">
      <c r="A36" s="1" t="s">
        <v>20</v>
      </c>
    </row>
    <row r="38" spans="1:8">
      <c r="A38" s="1" t="s">
        <v>21</v>
      </c>
    </row>
    <row r="40" spans="1:8">
      <c r="B40" s="1" t="s">
        <v>22</v>
      </c>
    </row>
    <row r="41" spans="1:8">
      <c r="E41" s="1" t="s">
        <v>5</v>
      </c>
      <c r="F41" s="1" t="s">
        <v>6</v>
      </c>
      <c r="G41" s="1" t="s">
        <v>7</v>
      </c>
    </row>
    <row r="42" spans="1:8">
      <c r="B42" s="1" t="s">
        <v>8</v>
      </c>
      <c r="C42" s="1" t="s">
        <v>9</v>
      </c>
      <c r="D42" s="1" t="s">
        <v>10</v>
      </c>
      <c r="E42" s="1">
        <v>0</v>
      </c>
      <c r="F42" s="1">
        <v>50</v>
      </c>
      <c r="G42" s="1">
        <f>ABS(E42)*F42</f>
        <v>0</v>
      </c>
    </row>
    <row r="43" spans="1:8">
      <c r="B43" s="1" t="s">
        <v>11</v>
      </c>
      <c r="C43" s="1" t="s">
        <v>9</v>
      </c>
      <c r="D43" s="1" t="s">
        <v>10</v>
      </c>
      <c r="E43" s="1">
        <v>200</v>
      </c>
      <c r="F43" s="1">
        <v>50</v>
      </c>
      <c r="G43" s="1">
        <f>ABS(E43)*F43</f>
        <v>10000</v>
      </c>
    </row>
    <row r="44" spans="1:8">
      <c r="B44" s="1" t="s">
        <v>12</v>
      </c>
      <c r="C44" s="1" t="s">
        <v>10</v>
      </c>
      <c r="D44" s="1" t="s">
        <v>13</v>
      </c>
      <c r="E44" s="1">
        <v>100</v>
      </c>
      <c r="F44" s="1">
        <v>75</v>
      </c>
      <c r="G44" s="1">
        <f>ABS(E44)*F44</f>
        <v>7500</v>
      </c>
    </row>
    <row r="45" spans="1:8">
      <c r="B45" s="1" t="s">
        <v>14</v>
      </c>
      <c r="C45" s="1" t="s">
        <v>10</v>
      </c>
      <c r="D45" s="1" t="s">
        <v>13</v>
      </c>
      <c r="E45" s="1">
        <v>100</v>
      </c>
      <c r="F45" s="1">
        <v>75</v>
      </c>
      <c r="G45" s="1">
        <f>ABS(E45)*F45</f>
        <v>7500</v>
      </c>
    </row>
    <row r="46" spans="1:8">
      <c r="F46" s="1" t="s">
        <v>15</v>
      </c>
      <c r="G46" s="1">
        <f>SUM(G42:G45)</f>
        <v>25000</v>
      </c>
    </row>
    <row r="47" spans="1:8">
      <c r="H47"/>
    </row>
    <row r="48" spans="1:8">
      <c r="B48" s="1" t="s">
        <v>17</v>
      </c>
    </row>
    <row r="50" spans="2:8">
      <c r="E50" s="1" t="s">
        <v>5</v>
      </c>
      <c r="F50" s="1" t="s">
        <v>6</v>
      </c>
      <c r="G50" s="1" t="s">
        <v>7</v>
      </c>
      <c r="H50" s="1" t="s">
        <v>18</v>
      </c>
    </row>
    <row r="51" spans="2:8">
      <c r="B51" s="1" t="s">
        <v>8</v>
      </c>
      <c r="C51" s="1" t="s">
        <v>9</v>
      </c>
      <c r="D51" s="1" t="s">
        <v>10</v>
      </c>
      <c r="E51" s="1">
        <v>0</v>
      </c>
      <c r="F51" s="1">
        <v>50</v>
      </c>
      <c r="G51" s="1">
        <f>ABS(E51)*F51</f>
        <v>0</v>
      </c>
      <c r="H51" s="1">
        <f>G51-G42</f>
        <v>0</v>
      </c>
    </row>
    <row r="52" spans="2:8">
      <c r="B52" s="1" t="s">
        <v>11</v>
      </c>
      <c r="C52" s="1" t="s">
        <v>9</v>
      </c>
      <c r="D52" s="1" t="s">
        <v>10</v>
      </c>
      <c r="E52" s="1">
        <v>201</v>
      </c>
      <c r="F52" s="1">
        <v>50</v>
      </c>
      <c r="G52" s="1">
        <f>ABS(E52)*F52</f>
        <v>10050</v>
      </c>
      <c r="H52" s="1">
        <f>G52-G43</f>
        <v>50</v>
      </c>
    </row>
    <row r="53" spans="2:8">
      <c r="B53" s="1" t="s">
        <v>12</v>
      </c>
      <c r="C53" s="1" t="s">
        <v>10</v>
      </c>
      <c r="D53" s="1" t="s">
        <v>13</v>
      </c>
      <c r="E53" s="1">
        <v>100.5</v>
      </c>
      <c r="F53" s="1">
        <v>75</v>
      </c>
      <c r="G53" s="1">
        <f>ABS(E53)*F53</f>
        <v>7537.5</v>
      </c>
      <c r="H53" s="1">
        <f>G53-G44</f>
        <v>37.5</v>
      </c>
    </row>
    <row r="54" spans="2:8">
      <c r="B54" s="1" t="s">
        <v>14</v>
      </c>
      <c r="C54" s="1" t="s">
        <v>10</v>
      </c>
      <c r="D54" s="1" t="s">
        <v>13</v>
      </c>
      <c r="E54" s="1">
        <v>100.5</v>
      </c>
      <c r="F54" s="1">
        <v>75</v>
      </c>
      <c r="G54" s="1">
        <f>ABS(E54)*F54</f>
        <v>7537.5</v>
      </c>
      <c r="H54" s="1">
        <f>G54-G45</f>
        <v>37.5</v>
      </c>
    </row>
    <row r="55" spans="2:8">
      <c r="F55" s="1" t="s">
        <v>15</v>
      </c>
      <c r="G55" s="1">
        <f>SUM(G51:G54)</f>
        <v>25125</v>
      </c>
      <c r="H55" s="1">
        <f>G55-G46</f>
        <v>125</v>
      </c>
    </row>
    <row r="56" spans="2:8">
      <c r="H56"/>
    </row>
    <row r="57" spans="2:8">
      <c r="B57" s="1" t="s">
        <v>19</v>
      </c>
    </row>
    <row r="59" spans="2:8">
      <c r="E59" s="1" t="s">
        <v>5</v>
      </c>
      <c r="F59" s="1" t="s">
        <v>6</v>
      </c>
      <c r="G59" s="1" t="s">
        <v>7</v>
      </c>
      <c r="H59" s="1" t="s">
        <v>18</v>
      </c>
    </row>
    <row r="60" spans="2:8">
      <c r="B60" s="1" t="s">
        <v>8</v>
      </c>
      <c r="C60" s="1" t="s">
        <v>9</v>
      </c>
      <c r="D60" s="1" t="s">
        <v>10</v>
      </c>
      <c r="E60" s="1">
        <v>0</v>
      </c>
      <c r="F60" s="1">
        <v>50</v>
      </c>
      <c r="G60" s="1">
        <f>ABS(E60)*F60</f>
        <v>0</v>
      </c>
      <c r="H60" s="1">
        <f>G60-G42</f>
        <v>0</v>
      </c>
    </row>
    <row r="61" spans="2:8">
      <c r="B61" s="1" t="s">
        <v>11</v>
      </c>
      <c r="C61" s="1" t="s">
        <v>9</v>
      </c>
      <c r="D61" s="1" t="s">
        <v>10</v>
      </c>
      <c r="E61" s="1">
        <v>200</v>
      </c>
      <c r="F61" s="1">
        <v>50</v>
      </c>
      <c r="G61" s="1">
        <f>ABS(E61)*F61</f>
        <v>10000</v>
      </c>
      <c r="H61" s="1">
        <f>G61-G43</f>
        <v>0</v>
      </c>
    </row>
    <row r="62" spans="2:8">
      <c r="B62" s="1" t="s">
        <v>12</v>
      </c>
      <c r="C62" s="1" t="s">
        <v>10</v>
      </c>
      <c r="D62" s="1" t="s">
        <v>13</v>
      </c>
      <c r="E62" s="1">
        <v>100.5</v>
      </c>
      <c r="F62" s="1">
        <v>75</v>
      </c>
      <c r="G62" s="1">
        <f>ABS(E62)*F62</f>
        <v>7537.5</v>
      </c>
      <c r="H62" s="1">
        <f>G62-G44</f>
        <v>37.5</v>
      </c>
    </row>
    <row r="63" spans="2:8">
      <c r="B63" s="1" t="s">
        <v>14</v>
      </c>
      <c r="C63" s="1" t="s">
        <v>10</v>
      </c>
      <c r="D63" s="1" t="s">
        <v>13</v>
      </c>
      <c r="E63" s="1">
        <v>100.5</v>
      </c>
      <c r="F63" s="1">
        <v>75</v>
      </c>
      <c r="G63" s="1">
        <f>ABS(E63)*F63</f>
        <v>7537.5</v>
      </c>
      <c r="H63" s="1">
        <f>G63-G45</f>
        <v>37.5</v>
      </c>
    </row>
    <row r="64" spans="2:8">
      <c r="F64" s="1" t="s">
        <v>15</v>
      </c>
      <c r="G64" s="1">
        <f>SUM(G60:G63)</f>
        <v>25075</v>
      </c>
      <c r="H64" s="1">
        <f>G64-G46</f>
        <v>75</v>
      </c>
    </row>
    <row r="65" spans="1:8">
      <c r="H65"/>
    </row>
    <row r="66" spans="1:8">
      <c r="A66" s="1" t="s">
        <v>23</v>
      </c>
    </row>
    <row r="68" spans="1:8">
      <c r="B68" s="1" t="s">
        <v>22</v>
      </c>
    </row>
    <row r="69" spans="1:8">
      <c r="E69" s="1" t="s">
        <v>5</v>
      </c>
      <c r="F69" s="1" t="s">
        <v>6</v>
      </c>
      <c r="G69" s="1" t="s">
        <v>7</v>
      </c>
    </row>
    <row r="70" spans="1:8">
      <c r="B70" s="1" t="s">
        <v>8</v>
      </c>
      <c r="C70" s="1" t="s">
        <v>9</v>
      </c>
      <c r="D70" s="1" t="s">
        <v>10</v>
      </c>
      <c r="E70" s="1">
        <v>200</v>
      </c>
      <c r="F70" s="1">
        <v>50</v>
      </c>
      <c r="G70" s="1">
        <f>ABS(E70)*F70</f>
        <v>10000</v>
      </c>
    </row>
    <row r="71" spans="1:8">
      <c r="B71" s="1" t="s">
        <v>11</v>
      </c>
      <c r="C71" s="1" t="s">
        <v>9</v>
      </c>
      <c r="D71" s="1" t="s">
        <v>10</v>
      </c>
      <c r="E71" s="1">
        <v>0</v>
      </c>
      <c r="F71" s="1">
        <v>50</v>
      </c>
      <c r="G71" s="1">
        <f>ABS(E71)*F71</f>
        <v>0</v>
      </c>
    </row>
    <row r="72" spans="1:8">
      <c r="B72" s="1" t="s">
        <v>12</v>
      </c>
      <c r="C72" s="1" t="s">
        <v>10</v>
      </c>
      <c r="D72" s="1" t="s">
        <v>13</v>
      </c>
      <c r="E72" s="1">
        <v>100</v>
      </c>
      <c r="F72" s="1">
        <v>75</v>
      </c>
      <c r="G72" s="1">
        <f>ABS(E72)*F72</f>
        <v>7500</v>
      </c>
    </row>
    <row r="73" spans="1:8">
      <c r="B73" s="1" t="s">
        <v>14</v>
      </c>
      <c r="C73" s="1" t="s">
        <v>10</v>
      </c>
      <c r="D73" s="1" t="s">
        <v>13</v>
      </c>
      <c r="E73" s="1">
        <v>100</v>
      </c>
      <c r="F73" s="1">
        <v>75</v>
      </c>
      <c r="G73" s="1">
        <f>ABS(E73)*F73</f>
        <v>7500</v>
      </c>
    </row>
    <row r="74" spans="1:8">
      <c r="F74" s="1" t="s">
        <v>15</v>
      </c>
      <c r="G74" s="1">
        <f>SUM(G70:G73)</f>
        <v>25000</v>
      </c>
    </row>
    <row r="75" spans="1:8">
      <c r="H75"/>
    </row>
    <row r="76" spans="1:8">
      <c r="B76" s="1" t="s">
        <v>17</v>
      </c>
    </row>
    <row r="78" spans="1:8">
      <c r="E78" s="1" t="s">
        <v>5</v>
      </c>
      <c r="F78" s="1" t="s">
        <v>6</v>
      </c>
      <c r="G78" s="1" t="s">
        <v>7</v>
      </c>
      <c r="H78" s="1" t="s">
        <v>18</v>
      </c>
    </row>
    <row r="79" spans="1:8">
      <c r="B79" s="1" t="s">
        <v>8</v>
      </c>
      <c r="C79" s="1" t="s">
        <v>9</v>
      </c>
      <c r="D79" s="1" t="s">
        <v>10</v>
      </c>
      <c r="E79" s="1">
        <v>201</v>
      </c>
      <c r="F79" s="1">
        <v>50</v>
      </c>
      <c r="G79" s="1">
        <f>ABS(E79)*F79</f>
        <v>10050</v>
      </c>
      <c r="H79" s="1">
        <f>G79-G70</f>
        <v>50</v>
      </c>
    </row>
    <row r="80" spans="1:8">
      <c r="B80" s="1" t="s">
        <v>11</v>
      </c>
      <c r="C80" s="1" t="s">
        <v>9</v>
      </c>
      <c r="D80" s="1" t="s">
        <v>10</v>
      </c>
      <c r="E80" s="1">
        <v>0</v>
      </c>
      <c r="F80" s="1">
        <v>50</v>
      </c>
      <c r="G80" s="1">
        <f>ABS(E80)*F80</f>
        <v>0</v>
      </c>
      <c r="H80" s="1">
        <f>G80-G71</f>
        <v>0</v>
      </c>
    </row>
    <row r="81" spans="1:8">
      <c r="B81" s="1" t="s">
        <v>12</v>
      </c>
      <c r="C81" s="1" t="s">
        <v>10</v>
      </c>
      <c r="D81" s="1" t="s">
        <v>13</v>
      </c>
      <c r="E81" s="1">
        <v>100.5</v>
      </c>
      <c r="F81" s="1">
        <v>75</v>
      </c>
      <c r="G81" s="1">
        <f>ABS(E81)*F81</f>
        <v>7537.5</v>
      </c>
      <c r="H81" s="1">
        <f>G81-G72</f>
        <v>37.5</v>
      </c>
    </row>
    <row r="82" spans="1:8">
      <c r="B82" s="1" t="s">
        <v>14</v>
      </c>
      <c r="C82" s="1" t="s">
        <v>10</v>
      </c>
      <c r="D82" s="1" t="s">
        <v>13</v>
      </c>
      <c r="E82" s="1">
        <v>100.5</v>
      </c>
      <c r="F82" s="1">
        <v>75</v>
      </c>
      <c r="G82" s="1">
        <f>ABS(E82)*F82</f>
        <v>7537.5</v>
      </c>
      <c r="H82" s="1">
        <f>G82-G73</f>
        <v>37.5</v>
      </c>
    </row>
    <row r="83" spans="1:8">
      <c r="F83" s="1" t="s">
        <v>15</v>
      </c>
      <c r="G83" s="1">
        <f>SUM(G79:G82)</f>
        <v>25125</v>
      </c>
      <c r="H83" s="1">
        <f>G83-G74</f>
        <v>125</v>
      </c>
    </row>
    <row r="84" spans="1:8">
      <c r="H84"/>
    </row>
    <row r="85" spans="1:8">
      <c r="B85" s="1" t="s">
        <v>19</v>
      </c>
    </row>
    <row r="87" spans="1:8">
      <c r="E87" s="1" t="s">
        <v>5</v>
      </c>
      <c r="F87" s="1" t="s">
        <v>6</v>
      </c>
      <c r="G87" s="1" t="s">
        <v>7</v>
      </c>
      <c r="H87" s="1" t="s">
        <v>18</v>
      </c>
    </row>
    <row r="88" spans="1:8">
      <c r="B88" s="1" t="s">
        <v>8</v>
      </c>
      <c r="C88" s="1" t="s">
        <v>9</v>
      </c>
      <c r="D88" s="1" t="s">
        <v>10</v>
      </c>
      <c r="E88" s="1">
        <v>200</v>
      </c>
      <c r="F88" s="1">
        <v>50</v>
      </c>
      <c r="G88" s="1">
        <f>ABS(E88)*F88</f>
        <v>10000</v>
      </c>
      <c r="H88" s="1">
        <f>G88-G70</f>
        <v>0</v>
      </c>
    </row>
    <row r="89" spans="1:8">
      <c r="B89" s="1" t="s">
        <v>11</v>
      </c>
      <c r="C89" s="1" t="s">
        <v>9</v>
      </c>
      <c r="D89" s="1" t="s">
        <v>10</v>
      </c>
      <c r="E89" s="1">
        <v>0</v>
      </c>
      <c r="F89" s="1">
        <v>50</v>
      </c>
      <c r="G89" s="1">
        <f>ABS(E89)*F89</f>
        <v>0</v>
      </c>
      <c r="H89" s="1">
        <f>G89-G71</f>
        <v>0</v>
      </c>
    </row>
    <row r="90" spans="1:8">
      <c r="B90" s="1" t="s">
        <v>12</v>
      </c>
      <c r="C90" s="1" t="s">
        <v>10</v>
      </c>
      <c r="D90" s="1" t="s">
        <v>13</v>
      </c>
      <c r="E90" s="1">
        <v>100.5</v>
      </c>
      <c r="F90" s="1">
        <v>75</v>
      </c>
      <c r="G90" s="1">
        <f>ABS(E90)*F90</f>
        <v>7537.5</v>
      </c>
      <c r="H90" s="1">
        <f>G90-G72</f>
        <v>37.5</v>
      </c>
    </row>
    <row r="91" spans="1:8">
      <c r="B91" s="1" t="s">
        <v>14</v>
      </c>
      <c r="C91" s="1" t="s">
        <v>10</v>
      </c>
      <c r="D91" s="1" t="s">
        <v>13</v>
      </c>
      <c r="E91" s="1">
        <v>100.5</v>
      </c>
      <c r="F91" s="1">
        <v>75</v>
      </c>
      <c r="G91" s="1">
        <f>ABS(E91)*F91</f>
        <v>7537.5</v>
      </c>
      <c r="H91" s="1">
        <f>G91-G73</f>
        <v>37.5</v>
      </c>
    </row>
    <row r="92" spans="1:8">
      <c r="F92" s="1" t="s">
        <v>15</v>
      </c>
      <c r="G92" s="1">
        <f>SUM(G88:G91)</f>
        <v>25075</v>
      </c>
      <c r="H92" s="1">
        <f>G92-G74</f>
        <v>75</v>
      </c>
    </row>
    <row r="93" spans="1:8">
      <c r="A93"/>
      <c r="B93"/>
      <c r="C93"/>
      <c r="D93"/>
      <c r="E93"/>
      <c r="F93"/>
      <c r="G93" s="3"/>
    </row>
    <row r="94" spans="1:8">
      <c r="A94"/>
      <c r="B94"/>
      <c r="C94"/>
      <c r="D94"/>
      <c r="E94"/>
      <c r="F94"/>
      <c r="G94" s="3"/>
    </row>
    <row r="95" spans="1:8">
      <c r="A95" s="1" t="s">
        <v>24</v>
      </c>
    </row>
    <row r="97" spans="2:8">
      <c r="B97" s="1" t="s">
        <v>22</v>
      </c>
    </row>
    <row r="98" spans="2:8">
      <c r="E98" s="1" t="s">
        <v>5</v>
      </c>
      <c r="F98" s="1" t="s">
        <v>6</v>
      </c>
      <c r="G98" s="1" t="s">
        <v>7</v>
      </c>
    </row>
    <row r="99" spans="2:8">
      <c r="B99" s="1" t="s">
        <v>8</v>
      </c>
      <c r="C99" s="1" t="s">
        <v>9</v>
      </c>
      <c r="D99" s="1" t="s">
        <v>10</v>
      </c>
      <c r="E99" s="1">
        <v>100</v>
      </c>
      <c r="F99" s="1">
        <v>50</v>
      </c>
      <c r="G99" s="1">
        <f>ABS(E99)*F99</f>
        <v>5000</v>
      </c>
    </row>
    <row r="100" spans="2:8">
      <c r="B100" s="1" t="s">
        <v>11</v>
      </c>
      <c r="C100" s="1" t="s">
        <v>9</v>
      </c>
      <c r="D100" s="1" t="s">
        <v>10</v>
      </c>
      <c r="E100" s="1">
        <v>100</v>
      </c>
      <c r="F100" s="1">
        <v>50</v>
      </c>
      <c r="G100" s="1">
        <f>ABS(E100)*F100</f>
        <v>5000</v>
      </c>
    </row>
    <row r="101" spans="2:8">
      <c r="B101" s="1" t="s">
        <v>12</v>
      </c>
      <c r="C101" s="1" t="s">
        <v>10</v>
      </c>
      <c r="D101" s="1" t="s">
        <v>13</v>
      </c>
      <c r="E101" s="1">
        <v>0</v>
      </c>
      <c r="F101" s="1">
        <v>75</v>
      </c>
      <c r="G101" s="1">
        <f>ABS(E101)*F101</f>
        <v>0</v>
      </c>
    </row>
    <row r="102" spans="2:8">
      <c r="B102" s="1" t="s">
        <v>14</v>
      </c>
      <c r="C102" s="1" t="s">
        <v>10</v>
      </c>
      <c r="D102" s="1" t="s">
        <v>13</v>
      </c>
      <c r="E102" s="1">
        <v>200</v>
      </c>
      <c r="F102" s="1">
        <v>75</v>
      </c>
      <c r="G102" s="1">
        <f>ABS(E102)*F102</f>
        <v>15000</v>
      </c>
    </row>
    <row r="103" spans="2:8">
      <c r="F103" s="1" t="s">
        <v>15</v>
      </c>
      <c r="G103" s="1">
        <f>SUM(G99:G102)</f>
        <v>25000</v>
      </c>
    </row>
    <row r="104" spans="2:8">
      <c r="H104"/>
    </row>
    <row r="105" spans="2:8">
      <c r="B105" s="1" t="s">
        <v>17</v>
      </c>
    </row>
    <row r="107" spans="2:8">
      <c r="E107" s="1" t="s">
        <v>5</v>
      </c>
      <c r="F107" s="1" t="s">
        <v>6</v>
      </c>
      <c r="G107" s="1" t="s">
        <v>7</v>
      </c>
      <c r="H107" s="1" t="s">
        <v>18</v>
      </c>
    </row>
    <row r="108" spans="2:8">
      <c r="B108" s="1" t="s">
        <v>8</v>
      </c>
      <c r="C108" s="1" t="s">
        <v>9</v>
      </c>
      <c r="D108" s="1" t="s">
        <v>10</v>
      </c>
      <c r="E108" s="1">
        <v>100.5</v>
      </c>
      <c r="F108" s="1">
        <v>50</v>
      </c>
      <c r="G108" s="1">
        <f>ABS(E108)*F108</f>
        <v>5025</v>
      </c>
      <c r="H108" s="1">
        <f>G108-G99</f>
        <v>25</v>
      </c>
    </row>
    <row r="109" spans="2:8">
      <c r="B109" s="1" t="s">
        <v>11</v>
      </c>
      <c r="C109" s="1" t="s">
        <v>9</v>
      </c>
      <c r="D109" s="1" t="s">
        <v>10</v>
      </c>
      <c r="E109" s="1">
        <v>100.5</v>
      </c>
      <c r="F109" s="1">
        <v>50</v>
      </c>
      <c r="G109" s="1">
        <f>ABS(E109)*F109</f>
        <v>5025</v>
      </c>
      <c r="H109" s="1">
        <f>G109-G100</f>
        <v>25</v>
      </c>
    </row>
    <row r="110" spans="2:8">
      <c r="B110" s="1" t="s">
        <v>12</v>
      </c>
      <c r="C110" s="1" t="s">
        <v>10</v>
      </c>
      <c r="D110" s="1" t="s">
        <v>13</v>
      </c>
      <c r="E110" s="1">
        <v>0</v>
      </c>
      <c r="F110" s="1">
        <v>75</v>
      </c>
      <c r="G110" s="1">
        <f>ABS(E110)*F110</f>
        <v>0</v>
      </c>
      <c r="H110" s="1">
        <f>G110-G101</f>
        <v>0</v>
      </c>
    </row>
    <row r="111" spans="2:8">
      <c r="B111" s="1" t="s">
        <v>14</v>
      </c>
      <c r="C111" s="1" t="s">
        <v>10</v>
      </c>
      <c r="D111" s="1" t="s">
        <v>13</v>
      </c>
      <c r="E111" s="1">
        <v>201</v>
      </c>
      <c r="F111" s="1">
        <v>75</v>
      </c>
      <c r="G111" s="1">
        <f>ABS(E111)*F111</f>
        <v>15075</v>
      </c>
      <c r="H111" s="1">
        <f>G111-G102</f>
        <v>75</v>
      </c>
    </row>
    <row r="112" spans="2:8">
      <c r="F112" s="1" t="s">
        <v>15</v>
      </c>
      <c r="G112" s="1">
        <f>SUM(G108:G111)</f>
        <v>25125</v>
      </c>
      <c r="H112" s="1">
        <f>G112-G103</f>
        <v>125</v>
      </c>
    </row>
    <row r="113" spans="1:8">
      <c r="H113"/>
    </row>
    <row r="114" spans="1:8">
      <c r="B114" s="1" t="s">
        <v>19</v>
      </c>
    </row>
    <row r="116" spans="1:8">
      <c r="E116" s="1" t="s">
        <v>5</v>
      </c>
      <c r="F116" s="1" t="s">
        <v>6</v>
      </c>
      <c r="G116" s="1" t="s">
        <v>7</v>
      </c>
      <c r="H116" s="1" t="s">
        <v>18</v>
      </c>
    </row>
    <row r="117" spans="1:8">
      <c r="B117" s="1" t="s">
        <v>8</v>
      </c>
      <c r="C117" s="1" t="s">
        <v>9</v>
      </c>
      <c r="D117" s="1" t="s">
        <v>10</v>
      </c>
      <c r="E117" s="1">
        <v>100</v>
      </c>
      <c r="F117" s="1">
        <v>50</v>
      </c>
      <c r="G117" s="1">
        <f>ABS(E117)*F117</f>
        <v>5000</v>
      </c>
      <c r="H117" s="1">
        <f>G117-G99</f>
        <v>0</v>
      </c>
    </row>
    <row r="118" spans="1:8">
      <c r="B118" s="1" t="s">
        <v>11</v>
      </c>
      <c r="C118" s="1" t="s">
        <v>9</v>
      </c>
      <c r="D118" s="1" t="s">
        <v>10</v>
      </c>
      <c r="E118" s="1">
        <v>100</v>
      </c>
      <c r="F118" s="1">
        <v>50</v>
      </c>
      <c r="G118" s="1">
        <f>ABS(E118)*F118</f>
        <v>5000</v>
      </c>
      <c r="H118" s="1">
        <f>G118-G100</f>
        <v>0</v>
      </c>
    </row>
    <row r="119" spans="1:8">
      <c r="B119" s="1" t="s">
        <v>12</v>
      </c>
      <c r="C119" s="1" t="s">
        <v>10</v>
      </c>
      <c r="D119" s="1" t="s">
        <v>13</v>
      </c>
      <c r="E119" s="1">
        <v>0</v>
      </c>
      <c r="F119" s="1">
        <v>75</v>
      </c>
      <c r="G119" s="1">
        <f>ABS(E119)*F119</f>
        <v>0</v>
      </c>
      <c r="H119" s="1">
        <f>G119-G101</f>
        <v>0</v>
      </c>
    </row>
    <row r="120" spans="1:8">
      <c r="B120" s="1" t="s">
        <v>14</v>
      </c>
      <c r="C120" s="1" t="s">
        <v>10</v>
      </c>
      <c r="D120" s="1" t="s">
        <v>13</v>
      </c>
      <c r="E120" s="1">
        <v>201</v>
      </c>
      <c r="F120" s="1">
        <v>75</v>
      </c>
      <c r="G120" s="1">
        <f>ABS(E120)*F120</f>
        <v>15075</v>
      </c>
      <c r="H120" s="1">
        <f>G120-G102</f>
        <v>75</v>
      </c>
    </row>
    <row r="121" spans="1:8">
      <c r="F121" s="1" t="s">
        <v>15</v>
      </c>
      <c r="G121" s="1">
        <f>SUM(G117:G120)</f>
        <v>25075</v>
      </c>
      <c r="H121" s="1">
        <f>G121-G103</f>
        <v>75</v>
      </c>
    </row>
    <row r="122" spans="1:8">
      <c r="A122"/>
      <c r="B122"/>
      <c r="C122"/>
      <c r="D122"/>
      <c r="E122"/>
      <c r="F122"/>
      <c r="G122" s="3"/>
    </row>
    <row r="123" spans="1:8">
      <c r="A123" s="1" t="s">
        <v>25</v>
      </c>
    </row>
    <row r="125" spans="1:8">
      <c r="B125" s="1" t="s">
        <v>22</v>
      </c>
    </row>
    <row r="126" spans="1:8">
      <c r="E126" s="1" t="s">
        <v>5</v>
      </c>
      <c r="F126" s="1" t="s">
        <v>6</v>
      </c>
      <c r="G126" s="1" t="s">
        <v>7</v>
      </c>
    </row>
    <row r="127" spans="1:8">
      <c r="B127" s="1" t="s">
        <v>8</v>
      </c>
      <c r="C127" s="1" t="s">
        <v>9</v>
      </c>
      <c r="D127" s="1" t="s">
        <v>10</v>
      </c>
      <c r="E127" s="1">
        <v>100</v>
      </c>
      <c r="F127" s="1">
        <v>50</v>
      </c>
      <c r="G127" s="1">
        <f>ABS(E127)*F127</f>
        <v>5000</v>
      </c>
    </row>
    <row r="128" spans="1:8">
      <c r="B128" s="1" t="s">
        <v>11</v>
      </c>
      <c r="C128" s="1" t="s">
        <v>9</v>
      </c>
      <c r="D128" s="1" t="s">
        <v>10</v>
      </c>
      <c r="E128" s="1">
        <v>100</v>
      </c>
      <c r="F128" s="1">
        <v>50</v>
      </c>
      <c r="G128" s="1">
        <f>ABS(E128)*F128</f>
        <v>5000</v>
      </c>
    </row>
    <row r="129" spans="2:8">
      <c r="B129" s="1" t="s">
        <v>12</v>
      </c>
      <c r="C129" s="1" t="s">
        <v>10</v>
      </c>
      <c r="D129" s="1" t="s">
        <v>13</v>
      </c>
      <c r="E129" s="1">
        <v>200</v>
      </c>
      <c r="F129" s="1">
        <v>75</v>
      </c>
      <c r="G129" s="1">
        <f>ABS(E129)*F129</f>
        <v>15000</v>
      </c>
    </row>
    <row r="130" spans="2:8">
      <c r="B130" s="1" t="s">
        <v>14</v>
      </c>
      <c r="C130" s="1" t="s">
        <v>10</v>
      </c>
      <c r="D130" s="1" t="s">
        <v>13</v>
      </c>
      <c r="E130" s="1">
        <v>0</v>
      </c>
      <c r="F130" s="1">
        <v>75</v>
      </c>
      <c r="G130" s="1">
        <f>ABS(E130)*F130</f>
        <v>0</v>
      </c>
    </row>
    <row r="131" spans="2:8">
      <c r="F131" s="1" t="s">
        <v>15</v>
      </c>
      <c r="G131" s="1">
        <f>SUM(G127:G130)</f>
        <v>25000</v>
      </c>
    </row>
    <row r="132" spans="2:8">
      <c r="H132"/>
    </row>
    <row r="133" spans="2:8">
      <c r="B133" s="1" t="s">
        <v>17</v>
      </c>
    </row>
    <row r="135" spans="2:8">
      <c r="E135" s="1" t="s">
        <v>5</v>
      </c>
      <c r="F135" s="1" t="s">
        <v>6</v>
      </c>
      <c r="G135" s="1" t="s">
        <v>7</v>
      </c>
      <c r="H135" s="1" t="s">
        <v>18</v>
      </c>
    </row>
    <row r="136" spans="2:8">
      <c r="B136" s="1" t="s">
        <v>8</v>
      </c>
      <c r="C136" s="1" t="s">
        <v>9</v>
      </c>
      <c r="D136" s="1" t="s">
        <v>10</v>
      </c>
      <c r="E136" s="1">
        <v>100.5</v>
      </c>
      <c r="F136" s="1">
        <v>50</v>
      </c>
      <c r="G136" s="1">
        <f>ABS(E136)*F136</f>
        <v>5025</v>
      </c>
      <c r="H136" s="1">
        <f>G136-G127</f>
        <v>25</v>
      </c>
    </row>
    <row r="137" spans="2:8">
      <c r="B137" s="1" t="s">
        <v>11</v>
      </c>
      <c r="C137" s="1" t="s">
        <v>9</v>
      </c>
      <c r="D137" s="1" t="s">
        <v>10</v>
      </c>
      <c r="E137" s="1">
        <v>100.5</v>
      </c>
      <c r="F137" s="1">
        <v>50</v>
      </c>
      <c r="G137" s="1">
        <f>ABS(E137)*F137</f>
        <v>5025</v>
      </c>
      <c r="H137" s="1">
        <f>G137-G128</f>
        <v>25</v>
      </c>
    </row>
    <row r="138" spans="2:8">
      <c r="B138" s="1" t="s">
        <v>12</v>
      </c>
      <c r="C138" s="1" t="s">
        <v>10</v>
      </c>
      <c r="D138" s="1" t="s">
        <v>13</v>
      </c>
      <c r="E138" s="1">
        <v>201</v>
      </c>
      <c r="F138" s="1">
        <v>75</v>
      </c>
      <c r="G138" s="1">
        <f>ABS(E138)*F138</f>
        <v>15075</v>
      </c>
      <c r="H138" s="1">
        <f>G138-G129</f>
        <v>75</v>
      </c>
    </row>
    <row r="139" spans="2:8">
      <c r="B139" s="1" t="s">
        <v>14</v>
      </c>
      <c r="C139" s="1" t="s">
        <v>10</v>
      </c>
      <c r="D139" s="1" t="s">
        <v>13</v>
      </c>
      <c r="E139" s="1">
        <v>0</v>
      </c>
      <c r="F139" s="1">
        <v>75</v>
      </c>
      <c r="G139" s="1">
        <f>ABS(E139)*F139</f>
        <v>0</v>
      </c>
      <c r="H139" s="1">
        <f>G139-G130</f>
        <v>0</v>
      </c>
    </row>
    <row r="140" spans="2:8">
      <c r="F140" s="1" t="s">
        <v>15</v>
      </c>
      <c r="G140" s="1">
        <f>SUM(G136:G139)</f>
        <v>25125</v>
      </c>
      <c r="H140" s="1">
        <f>G140-G131</f>
        <v>125</v>
      </c>
    </row>
    <row r="141" spans="2:8">
      <c r="H141"/>
    </row>
    <row r="142" spans="2:8">
      <c r="B142" s="1" t="s">
        <v>19</v>
      </c>
    </row>
    <row r="144" spans="2:8">
      <c r="E144" s="1" t="s">
        <v>5</v>
      </c>
      <c r="F144" s="1" t="s">
        <v>6</v>
      </c>
      <c r="G144" s="1" t="s">
        <v>7</v>
      </c>
      <c r="H144" s="1" t="s">
        <v>18</v>
      </c>
    </row>
    <row r="145" spans="1:10">
      <c r="B145" s="1" t="s">
        <v>8</v>
      </c>
      <c r="C145" s="1" t="s">
        <v>9</v>
      </c>
      <c r="D145" s="1" t="s">
        <v>10</v>
      </c>
      <c r="E145" s="1">
        <v>100</v>
      </c>
      <c r="F145" s="1">
        <v>50</v>
      </c>
      <c r="G145" s="1">
        <f>ABS(E145)*F145</f>
        <v>5000</v>
      </c>
      <c r="H145" s="1">
        <f>G145-G127</f>
        <v>0</v>
      </c>
    </row>
    <row r="146" spans="1:10">
      <c r="B146" s="1" t="s">
        <v>11</v>
      </c>
      <c r="C146" s="1" t="s">
        <v>9</v>
      </c>
      <c r="D146" s="1" t="s">
        <v>10</v>
      </c>
      <c r="E146" s="1">
        <v>100</v>
      </c>
      <c r="F146" s="1">
        <v>50</v>
      </c>
      <c r="G146" s="1">
        <f>ABS(E146)*F146</f>
        <v>5000</v>
      </c>
      <c r="H146" s="1">
        <f>G146-G128</f>
        <v>0</v>
      </c>
    </row>
    <row r="147" spans="1:10">
      <c r="B147" s="1" t="s">
        <v>12</v>
      </c>
      <c r="C147" s="1" t="s">
        <v>10</v>
      </c>
      <c r="D147" s="1" t="s">
        <v>13</v>
      </c>
      <c r="E147" s="1">
        <v>201</v>
      </c>
      <c r="F147" s="1">
        <v>75</v>
      </c>
      <c r="G147" s="1">
        <f>ABS(E147)*F147</f>
        <v>15075</v>
      </c>
      <c r="H147" s="1">
        <f>G147-G129</f>
        <v>75</v>
      </c>
    </row>
    <row r="148" spans="1:10">
      <c r="B148" s="1" t="s">
        <v>14</v>
      </c>
      <c r="C148" s="1" t="s">
        <v>10</v>
      </c>
      <c r="D148" s="1" t="s">
        <v>13</v>
      </c>
      <c r="E148" s="1">
        <v>0</v>
      </c>
      <c r="F148" s="1">
        <v>75</v>
      </c>
      <c r="G148" s="1">
        <f>ABS(E148)*F148</f>
        <v>0</v>
      </c>
      <c r="H148" s="1">
        <f>G148-G130</f>
        <v>0</v>
      </c>
    </row>
    <row r="149" spans="1:10">
      <c r="F149" s="1" t="s">
        <v>15</v>
      </c>
      <c r="G149" s="1">
        <f>SUM(G145:G148)</f>
        <v>25075</v>
      </c>
      <c r="H149" s="1">
        <f>G149-G131</f>
        <v>75</v>
      </c>
    </row>
    <row r="150" spans="1:10">
      <c r="A150"/>
      <c r="B150"/>
      <c r="C150"/>
      <c r="D150"/>
      <c r="E150"/>
      <c r="F150"/>
      <c r="G150" s="3"/>
    </row>
    <row r="151" spans="1:10">
      <c r="A151"/>
      <c r="B151"/>
      <c r="C151"/>
      <c r="D151"/>
      <c r="E151"/>
      <c r="F151"/>
      <c r="G151" s="3"/>
    </row>
    <row r="152" spans="1:10">
      <c r="A152"/>
      <c r="B152"/>
      <c r="C152"/>
      <c r="D152"/>
      <c r="E152"/>
      <c r="F152"/>
      <c r="G152" s="3"/>
      <c r="I152"/>
    </row>
    <row r="153" spans="1:10">
      <c r="A153"/>
      <c r="B153"/>
      <c r="C153"/>
      <c r="D153"/>
      <c r="E153"/>
      <c r="F153"/>
      <c r="G153" s="3"/>
      <c r="I153"/>
    </row>
    <row r="154" spans="1:10">
      <c r="A154" s="1" t="s">
        <v>20</v>
      </c>
      <c r="B154"/>
      <c r="C154"/>
      <c r="D154"/>
      <c r="E154"/>
      <c r="F154"/>
      <c r="G154" s="3"/>
    </row>
    <row r="155" spans="1:10">
      <c r="A155"/>
      <c r="B155"/>
      <c r="C155"/>
      <c r="D155"/>
      <c r="E155"/>
      <c r="F155"/>
      <c r="G155" s="3"/>
    </row>
    <row r="156" spans="1:10">
      <c r="A156"/>
      <c r="B156"/>
      <c r="C156"/>
      <c r="D156"/>
      <c r="E156"/>
      <c r="F156"/>
      <c r="G156" s="3"/>
    </row>
    <row r="157" spans="1:10">
      <c r="A157"/>
      <c r="B157" s="1" t="s">
        <v>26</v>
      </c>
      <c r="C157"/>
    </row>
    <row r="158" spans="1:10">
      <c r="A158"/>
      <c r="C158"/>
      <c r="D158" s="1" t="s">
        <v>27</v>
      </c>
      <c r="E158" s="1" t="s">
        <v>28</v>
      </c>
      <c r="F158" s="1" t="s">
        <v>21</v>
      </c>
      <c r="G158" s="1" t="s">
        <v>23</v>
      </c>
      <c r="H158" s="1" t="s">
        <v>24</v>
      </c>
      <c r="I158" s="1" t="s">
        <v>25</v>
      </c>
      <c r="J158" s="1" t="s">
        <v>29</v>
      </c>
    </row>
    <row r="159" spans="1:10">
      <c r="A159"/>
      <c r="C159" s="1" t="s">
        <v>8</v>
      </c>
      <c r="D159" s="1">
        <f>MAX(E159:I159)</f>
        <v>10000</v>
      </c>
      <c r="E159">
        <f>G8</f>
        <v>5000</v>
      </c>
      <c r="F159">
        <f>G42</f>
        <v>0</v>
      </c>
      <c r="G159">
        <f>G70</f>
        <v>10000</v>
      </c>
      <c r="H159" s="1">
        <f>G99</f>
        <v>5000</v>
      </c>
      <c r="I159" s="1">
        <f>G127</f>
        <v>5000</v>
      </c>
      <c r="J159" s="1" t="str">
        <f ca="1">OFFSET($D$158,0,MATCH(D159,E159:I159,0))</f>
        <v>line Z002 is out</v>
      </c>
    </row>
    <row r="160" spans="1:10">
      <c r="A160"/>
      <c r="C160" s="1" t="s">
        <v>11</v>
      </c>
      <c r="D160" s="1">
        <f t="shared" ref="D160:D162" si="0">MAX(E160:I160)</f>
        <v>10000</v>
      </c>
      <c r="E160">
        <f t="shared" ref="E160:E162" si="1">G9</f>
        <v>5000</v>
      </c>
      <c r="F160">
        <f t="shared" ref="F160:F162" si="2">G43</f>
        <v>10000</v>
      </c>
      <c r="G160">
        <f t="shared" ref="G160:G162" si="3">G71</f>
        <v>0</v>
      </c>
      <c r="H160" s="1">
        <f t="shared" ref="H160:H162" si="4">G100</f>
        <v>5000</v>
      </c>
      <c r="I160" s="1">
        <f t="shared" ref="I160:I162" si="5">G128</f>
        <v>5000</v>
      </c>
      <c r="J160" s="1" t="str">
        <f t="shared" ref="J160:J162" ca="1" si="6">OFFSET($D$158,0,MATCH(D160,E160:I160,0))</f>
        <v>line Z001 is out</v>
      </c>
    </row>
    <row r="161" spans="1:10">
      <c r="A161"/>
      <c r="C161" s="1" t="s">
        <v>12</v>
      </c>
      <c r="D161" s="1">
        <f t="shared" si="0"/>
        <v>15000</v>
      </c>
      <c r="E161">
        <f t="shared" si="1"/>
        <v>7500</v>
      </c>
      <c r="F161">
        <f t="shared" si="2"/>
        <v>7500</v>
      </c>
      <c r="G161">
        <f t="shared" si="3"/>
        <v>7500</v>
      </c>
      <c r="H161" s="1">
        <f t="shared" si="4"/>
        <v>0</v>
      </c>
      <c r="I161" s="1">
        <f t="shared" si="5"/>
        <v>15000</v>
      </c>
      <c r="J161" s="1" t="str">
        <f t="shared" ca="1" si="6"/>
        <v>line Z004 is out</v>
      </c>
    </row>
    <row r="162" spans="1:10">
      <c r="A162"/>
      <c r="C162" s="1" t="s">
        <v>14</v>
      </c>
      <c r="D162" s="1">
        <f t="shared" si="0"/>
        <v>15000</v>
      </c>
      <c r="E162">
        <f t="shared" si="1"/>
        <v>7500</v>
      </c>
      <c r="F162">
        <f t="shared" si="2"/>
        <v>7500</v>
      </c>
      <c r="G162">
        <f t="shared" si="3"/>
        <v>7500</v>
      </c>
      <c r="H162" s="1">
        <f t="shared" si="4"/>
        <v>15000</v>
      </c>
      <c r="I162" s="1">
        <f t="shared" si="5"/>
        <v>0</v>
      </c>
      <c r="J162" s="1" t="str">
        <f t="shared" ca="1" si="6"/>
        <v>line Z003 is out</v>
      </c>
    </row>
    <row r="163" spans="1:10">
      <c r="A163"/>
    </row>
    <row r="164" spans="1:10">
      <c r="A164"/>
      <c r="B164" s="1" t="s">
        <v>30</v>
      </c>
    </row>
    <row r="165" spans="1:10">
      <c r="A165"/>
      <c r="D165" s="1" t="s">
        <v>31</v>
      </c>
    </row>
    <row r="166" spans="1:10">
      <c r="A166"/>
      <c r="C166" s="1" t="s">
        <v>8</v>
      </c>
      <c r="D166" s="1">
        <f ca="1">OFFSET($A$37,MATCH(J159,$A$38:$A$123,0)+13,7)</f>
        <v>50</v>
      </c>
    </row>
    <row r="167" spans="1:10">
      <c r="A167"/>
      <c r="C167" s="1" t="s">
        <v>11</v>
      </c>
      <c r="D167" s="1">
        <f ca="1">OFFSET($A$37,MATCH(J160,$A$38:$A$123,0)+14,7)</f>
        <v>50</v>
      </c>
    </row>
    <row r="168" spans="1:10">
      <c r="A168"/>
      <c r="C168" s="1" t="s">
        <v>12</v>
      </c>
      <c r="D168" s="1">
        <f ca="1">OFFSET($A$37,MATCH(J161,$A$38:$A$123,0)+15,7)</f>
        <v>75</v>
      </c>
    </row>
    <row r="169" spans="1:10">
      <c r="A169"/>
      <c r="C169" s="1" t="s">
        <v>14</v>
      </c>
      <c r="D169" s="1">
        <f ca="1">OFFSET($A$37,MATCH(J162,$A$38:$A$123,0)+16,7)</f>
        <v>75</v>
      </c>
    </row>
    <row r="170" spans="1:10">
      <c r="A170"/>
      <c r="C170"/>
    </row>
    <row r="171" spans="1:10">
      <c r="A171"/>
      <c r="B171" s="1" t="s">
        <v>32</v>
      </c>
      <c r="D171" s="7">
        <f ca="1">SUM(D166:D169)</f>
        <v>250</v>
      </c>
    </row>
    <row r="173" spans="1:10">
      <c r="B173" s="1" t="s">
        <v>33</v>
      </c>
    </row>
    <row r="174" spans="1:10">
      <c r="A174" s="1" t="s">
        <v>34</v>
      </c>
      <c r="D174" s="1" t="s">
        <v>31</v>
      </c>
    </row>
    <row r="175" spans="1:10">
      <c r="A175" s="1" t="s">
        <v>34</v>
      </c>
      <c r="C175" s="1" t="s">
        <v>8</v>
      </c>
      <c r="D175" s="1">
        <f ca="1">OFFSET($A$37,MATCH(J159,$A$38:$A$123,0)+2,7)</f>
        <v>0</v>
      </c>
    </row>
    <row r="176" spans="1:10">
      <c r="C176" s="1" t="s">
        <v>11</v>
      </c>
      <c r="D176" s="1">
        <f ca="1">OFFSET($A$37,MATCH(J160,$A$38:$A$123,0)+23,7)</f>
        <v>0</v>
      </c>
    </row>
    <row r="177" spans="2:4">
      <c r="C177" s="1" t="s">
        <v>12</v>
      </c>
      <c r="D177" s="1">
        <f ca="1">OFFSET($A$37,MATCH(J161,$A$38:$A$123,0)+24,7)</f>
        <v>75</v>
      </c>
    </row>
    <row r="178" spans="2:4">
      <c r="C178" s="1" t="s">
        <v>14</v>
      </c>
      <c r="D178" s="1">
        <f ca="1">OFFSET($A$37,MATCH(J162,$A$38:$A$123,0)+25,7)</f>
        <v>75</v>
      </c>
    </row>
    <row r="179" spans="2:4">
      <c r="C179"/>
    </row>
    <row r="180" spans="2:4">
      <c r="B180" s="1" t="s">
        <v>32</v>
      </c>
      <c r="D180" s="7">
        <f ca="1">SUM(D175:D178)</f>
        <v>150</v>
      </c>
    </row>
    <row r="186" spans="2:4">
      <c r="B186" s="1" t="s">
        <v>35</v>
      </c>
      <c r="C186" s="1" t="s">
        <v>36</v>
      </c>
      <c r="D186" s="1" t="s">
        <v>37</v>
      </c>
    </row>
    <row r="187" spans="2:4">
      <c r="B187" s="1" t="s">
        <v>9</v>
      </c>
      <c r="C187" s="1">
        <f>H23</f>
        <v>125</v>
      </c>
      <c r="D187" s="1">
        <f ca="1">D171</f>
        <v>250</v>
      </c>
    </row>
    <row r="188" spans="2:4">
      <c r="B188" s="1" t="s">
        <v>10</v>
      </c>
      <c r="C188" s="1">
        <f>H33</f>
        <v>75</v>
      </c>
      <c r="D188" s="1">
        <f ca="1">D180</f>
        <v>150</v>
      </c>
    </row>
    <row r="189" spans="2:4">
      <c r="B189" s="1" t="s">
        <v>13</v>
      </c>
      <c r="C189" s="1">
        <v>0</v>
      </c>
      <c r="D189" s="1">
        <v>0</v>
      </c>
    </row>
    <row r="191" spans="2:4">
      <c r="B191" s="1" t="s">
        <v>38</v>
      </c>
    </row>
    <row r="193" spans="3:3">
      <c r="C193" s="1" t="s">
        <v>39</v>
      </c>
    </row>
  </sheetData>
  <sheetProtection algorithmName="SHA-512" hashValue="TTGe3VcVTg6J7zioRn+kAEaiaT8544qmE4xkRPC6poxOyjC4UApfq0Acu/4tU0DB2WTF0zY4nI1wGv80ct2P5g==" saltValue="qkr8V6J5WzfbHw9DtkRPDQ==" spinCount="100000" sheet="1" objects="1" scenarios="1"/>
  <phoneticPr fontId="0"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68F66-354C-4E19-9959-73B2FB501039}">
  <sheetPr>
    <pageSetUpPr fitToPage="1"/>
  </sheetPr>
  <dimension ref="A3:L147"/>
  <sheetViews>
    <sheetView topLeftCell="A134" workbookViewId="0">
      <selection activeCell="H27" sqref="H27"/>
    </sheetView>
  </sheetViews>
  <sheetFormatPr defaultColWidth="9.33203125" defaultRowHeight="10.9"/>
  <cols>
    <col min="1" max="2" width="9.33203125" style="1"/>
    <col min="3" max="3" width="12.5" style="1" customWidth="1"/>
    <col min="4" max="4" width="19.5" style="1" bestFit="1" customWidth="1"/>
    <col min="5" max="5" width="13.6640625" style="1" bestFit="1" customWidth="1"/>
    <col min="6" max="6" width="23.1640625" style="1" bestFit="1" customWidth="1"/>
    <col min="7" max="10" width="19.5" style="1" bestFit="1" customWidth="1"/>
    <col min="11" max="11" width="9.33203125" style="1"/>
    <col min="12" max="12" width="19.5" style="1" bestFit="1" customWidth="1"/>
    <col min="13" max="13" width="22" style="1" bestFit="1" customWidth="1"/>
    <col min="14" max="16" width="19.5" style="1" bestFit="1" customWidth="1"/>
    <col min="17" max="16384" width="9.33203125" style="1"/>
  </cols>
  <sheetData>
    <row r="3" spans="1:12">
      <c r="A3" s="1" t="s">
        <v>0</v>
      </c>
    </row>
    <row r="5" spans="1:12">
      <c r="A5" s="1" t="s">
        <v>1</v>
      </c>
    </row>
    <row r="7" spans="1:12">
      <c r="B7" s="1" t="s">
        <v>2</v>
      </c>
      <c r="C7" s="1" t="s">
        <v>3</v>
      </c>
      <c r="D7" s="1" t="s">
        <v>4</v>
      </c>
      <c r="E7" s="1" t="s">
        <v>5</v>
      </c>
      <c r="F7" s="1" t="s">
        <v>6</v>
      </c>
      <c r="G7" s="1" t="s">
        <v>7</v>
      </c>
    </row>
    <row r="8" spans="1:12">
      <c r="A8" s="2"/>
      <c r="B8" s="1" t="s">
        <v>8</v>
      </c>
      <c r="C8" s="1" t="s">
        <v>9</v>
      </c>
      <c r="D8" s="1" t="s">
        <v>10</v>
      </c>
      <c r="E8" s="1">
        <f>299/3</f>
        <v>99.666666666666671</v>
      </c>
      <c r="F8" s="1">
        <v>50</v>
      </c>
      <c r="G8" s="1">
        <f>ABS(E8)*F8</f>
        <v>4983.3333333333339</v>
      </c>
    </row>
    <row r="9" spans="1:12">
      <c r="A9" s="2"/>
      <c r="B9" s="1" t="s">
        <v>11</v>
      </c>
      <c r="C9" s="1" t="s">
        <v>10</v>
      </c>
      <c r="D9" s="1" t="s">
        <v>13</v>
      </c>
      <c r="E9" s="1">
        <f>2/3</f>
        <v>0.66666666666666663</v>
      </c>
      <c r="F9" s="1">
        <v>50</v>
      </c>
      <c r="G9" s="1">
        <f>ABS(E9)*F9</f>
        <v>33.333333333333329</v>
      </c>
    </row>
    <row r="10" spans="1:12">
      <c r="A10" s="2"/>
      <c r="B10" s="1" t="s">
        <v>12</v>
      </c>
      <c r="C10" s="1" t="s">
        <v>9</v>
      </c>
      <c r="D10" s="1" t="s">
        <v>13</v>
      </c>
      <c r="E10" s="1">
        <f>301/3</f>
        <v>100.33333333333333</v>
      </c>
      <c r="F10" s="1">
        <v>50</v>
      </c>
      <c r="G10" s="1">
        <f>ABS(E10)*F10</f>
        <v>5016.6666666666661</v>
      </c>
    </row>
    <row r="11" spans="1:12">
      <c r="A11" s="2"/>
      <c r="F11" s="1" t="s">
        <v>15</v>
      </c>
      <c r="G11" s="1">
        <f>SUM(G8:G10)</f>
        <v>10033.333333333332</v>
      </c>
    </row>
    <row r="12" spans="1:12">
      <c r="A12" s="2"/>
    </row>
    <row r="13" spans="1:12" ht="10.9" customHeight="1">
      <c r="A13" s="6" t="s">
        <v>16</v>
      </c>
      <c r="C13" s="5"/>
      <c r="D13" s="5"/>
      <c r="E13" s="5"/>
      <c r="F13" s="5"/>
      <c r="G13" s="5"/>
      <c r="H13" s="5"/>
      <c r="I13" s="5"/>
      <c r="J13" s="5"/>
      <c r="K13" s="5"/>
      <c r="L13" s="5"/>
    </row>
    <row r="15" spans="1:12">
      <c r="B15" s="1" t="s">
        <v>17</v>
      </c>
    </row>
    <row r="17" spans="1:8">
      <c r="E17" s="1" t="s">
        <v>5</v>
      </c>
      <c r="F17" s="1" t="s">
        <v>6</v>
      </c>
      <c r="G17" s="1" t="s">
        <v>7</v>
      </c>
      <c r="H17" s="1" t="s">
        <v>18</v>
      </c>
    </row>
    <row r="18" spans="1:8">
      <c r="B18" s="1" t="s">
        <v>8</v>
      </c>
      <c r="C18" s="1" t="s">
        <v>9</v>
      </c>
      <c r="D18" s="1" t="s">
        <v>10</v>
      </c>
      <c r="E18" s="1">
        <f>E8+(1/3)</f>
        <v>100</v>
      </c>
      <c r="F18" s="1">
        <v>50</v>
      </c>
      <c r="G18" s="1">
        <f>ABS(E18)*F18</f>
        <v>5000</v>
      </c>
      <c r="H18" s="1">
        <f>G18-$G$8</f>
        <v>16.66666666666606</v>
      </c>
    </row>
    <row r="19" spans="1:8">
      <c r="B19" s="1" t="s">
        <v>11</v>
      </c>
      <c r="C19" s="1" t="s">
        <v>10</v>
      </c>
      <c r="D19" s="1" t="s">
        <v>13</v>
      </c>
      <c r="E19" s="1">
        <f>E9+(1/3)</f>
        <v>1</v>
      </c>
      <c r="F19" s="1">
        <v>50</v>
      </c>
      <c r="G19" s="1">
        <f>ABS(E19)*F19</f>
        <v>50</v>
      </c>
      <c r="H19" s="1">
        <f>G19-$G$9</f>
        <v>16.666666666666671</v>
      </c>
    </row>
    <row r="20" spans="1:8">
      <c r="B20" s="1" t="s">
        <v>12</v>
      </c>
      <c r="C20" s="1" t="s">
        <v>9</v>
      </c>
      <c r="D20" s="1" t="s">
        <v>13</v>
      </c>
      <c r="E20" s="1">
        <f>E10+(2/3)</f>
        <v>101</v>
      </c>
      <c r="F20" s="1">
        <v>50</v>
      </c>
      <c r="G20" s="1">
        <f>ABS(E20)*F20</f>
        <v>5050</v>
      </c>
      <c r="H20" s="1">
        <f>G20-$G$10</f>
        <v>33.33333333333394</v>
      </c>
    </row>
    <row r="21" spans="1:8">
      <c r="F21" s="1" t="s">
        <v>15</v>
      </c>
      <c r="G21" s="1">
        <f>SUM(G18:G20)</f>
        <v>10100</v>
      </c>
      <c r="H21" s="7">
        <f>G21-$G$11</f>
        <v>66.666666666667879</v>
      </c>
    </row>
    <row r="24" spans="1:8">
      <c r="A24" s="2"/>
      <c r="B24" s="1" t="s">
        <v>19</v>
      </c>
    </row>
    <row r="25" spans="1:8">
      <c r="A25" s="2"/>
    </row>
    <row r="26" spans="1:8">
      <c r="A26" s="2"/>
      <c r="E26" s="1" t="s">
        <v>5</v>
      </c>
      <c r="F26" s="1" t="s">
        <v>6</v>
      </c>
      <c r="G26" s="1" t="s">
        <v>7</v>
      </c>
      <c r="H26" s="1" t="s">
        <v>18</v>
      </c>
    </row>
    <row r="27" spans="1:8">
      <c r="B27" s="1" t="s">
        <v>8</v>
      </c>
      <c r="C27" s="1" t="s">
        <v>9</v>
      </c>
      <c r="D27" s="1" t="s">
        <v>10</v>
      </c>
      <c r="E27" s="1">
        <f>E8-(1/3)</f>
        <v>99.333333333333343</v>
      </c>
      <c r="F27" s="1">
        <v>50</v>
      </c>
      <c r="G27" s="1">
        <f>ABS(E27)*F27</f>
        <v>4966.666666666667</v>
      </c>
      <c r="H27" s="1">
        <f>G27-$G$8</f>
        <v>-16.66666666666697</v>
      </c>
    </row>
    <row r="28" spans="1:8">
      <c r="B28" s="1" t="s">
        <v>11</v>
      </c>
      <c r="C28" s="1" t="s">
        <v>10</v>
      </c>
      <c r="D28" s="1" t="s">
        <v>13</v>
      </c>
      <c r="E28" s="1">
        <f>E9+(2/3)</f>
        <v>1.3333333333333333</v>
      </c>
      <c r="F28" s="1">
        <v>50</v>
      </c>
      <c r="G28" s="1">
        <f>ABS(E28)*F28</f>
        <v>66.666666666666657</v>
      </c>
      <c r="H28" s="1">
        <f>G28-$G$9</f>
        <v>33.333333333333329</v>
      </c>
    </row>
    <row r="29" spans="1:8">
      <c r="B29" s="1" t="s">
        <v>12</v>
      </c>
      <c r="C29" s="1" t="s">
        <v>9</v>
      </c>
      <c r="D29" s="1" t="s">
        <v>13</v>
      </c>
      <c r="E29" s="1">
        <f>E10+(1/3)</f>
        <v>100.66666666666666</v>
      </c>
      <c r="F29" s="1">
        <v>50</v>
      </c>
      <c r="G29" s="1">
        <f>ABS(E29)*F29</f>
        <v>5033.333333333333</v>
      </c>
      <c r="H29" s="1">
        <f>G29-$G$10</f>
        <v>16.66666666666697</v>
      </c>
    </row>
    <row r="30" spans="1:8">
      <c r="F30" s="1" t="s">
        <v>15</v>
      </c>
      <c r="G30" s="1">
        <f>SUM(G27:G29)</f>
        <v>10066.666666666668</v>
      </c>
      <c r="H30" s="7">
        <f>G30-$G$11</f>
        <v>33.333333333335759</v>
      </c>
    </row>
    <row r="33" spans="1:8">
      <c r="A33" s="1" t="s">
        <v>20</v>
      </c>
    </row>
    <row r="35" spans="1:8">
      <c r="A35" s="1" t="s">
        <v>21</v>
      </c>
    </row>
    <row r="37" spans="1:8">
      <c r="B37" s="1" t="s">
        <v>22</v>
      </c>
    </row>
    <row r="38" spans="1:8">
      <c r="E38" s="1" t="s">
        <v>5</v>
      </c>
      <c r="F38" s="1" t="s">
        <v>6</v>
      </c>
      <c r="G38" s="1" t="s">
        <v>7</v>
      </c>
    </row>
    <row r="39" spans="1:8">
      <c r="B39" s="1" t="s">
        <v>8</v>
      </c>
      <c r="C39" s="1" t="s">
        <v>9</v>
      </c>
      <c r="D39" s="1" t="s">
        <v>10</v>
      </c>
      <c r="E39" s="1">
        <v>0</v>
      </c>
      <c r="F39" s="1">
        <v>50</v>
      </c>
      <c r="G39" s="1">
        <f>ABS(E39)*F39</f>
        <v>0</v>
      </c>
    </row>
    <row r="40" spans="1:8">
      <c r="B40" s="1" t="s">
        <v>11</v>
      </c>
      <c r="C40" s="1" t="s">
        <v>10</v>
      </c>
      <c r="D40" s="1" t="s">
        <v>13</v>
      </c>
      <c r="E40" s="1">
        <v>99</v>
      </c>
      <c r="F40" s="1">
        <v>50</v>
      </c>
      <c r="G40" s="1">
        <f>ABS(E40)*F40</f>
        <v>4950</v>
      </c>
    </row>
    <row r="41" spans="1:8">
      <c r="B41" s="1" t="s">
        <v>12</v>
      </c>
      <c r="C41" s="1" t="s">
        <v>9</v>
      </c>
      <c r="D41" s="1" t="s">
        <v>13</v>
      </c>
      <c r="E41" s="1">
        <v>-200</v>
      </c>
      <c r="F41" s="1">
        <v>50</v>
      </c>
      <c r="G41" s="1">
        <f>ABS(E41)*F41</f>
        <v>10000</v>
      </c>
    </row>
    <row r="42" spans="1:8">
      <c r="F42" s="1" t="s">
        <v>15</v>
      </c>
      <c r="G42" s="1">
        <f>SUM(G39:G41)</f>
        <v>14950</v>
      </c>
    </row>
    <row r="43" spans="1:8">
      <c r="H43"/>
    </row>
    <row r="44" spans="1:8">
      <c r="B44" s="1" t="s">
        <v>17</v>
      </c>
    </row>
    <row r="46" spans="1:8">
      <c r="E46" s="1" t="s">
        <v>5</v>
      </c>
      <c r="F46" s="1" t="s">
        <v>6</v>
      </c>
      <c r="G46" s="1" t="s">
        <v>7</v>
      </c>
      <c r="H46" s="1" t="s">
        <v>18</v>
      </c>
    </row>
    <row r="47" spans="1:8">
      <c r="B47" s="1" t="s">
        <v>8</v>
      </c>
      <c r="C47" s="1" t="s">
        <v>9</v>
      </c>
      <c r="D47" s="1" t="s">
        <v>10</v>
      </c>
      <c r="E47" s="1">
        <f>E39</f>
        <v>0</v>
      </c>
      <c r="F47" s="1">
        <v>50</v>
      </c>
      <c r="G47" s="1">
        <f>ABS(E47)*F47</f>
        <v>0</v>
      </c>
      <c r="H47" s="1">
        <f>G47-G39</f>
        <v>0</v>
      </c>
    </row>
    <row r="48" spans="1:8">
      <c r="B48" s="1" t="s">
        <v>11</v>
      </c>
      <c r="C48" s="1" t="s">
        <v>10</v>
      </c>
      <c r="D48" s="1" t="s">
        <v>13</v>
      </c>
      <c r="E48" s="1">
        <v>99</v>
      </c>
      <c r="F48" s="1">
        <v>50</v>
      </c>
      <c r="G48" s="1">
        <f>ABS(E48)*F48</f>
        <v>4950</v>
      </c>
      <c r="H48" s="1">
        <f>G48-G40</f>
        <v>0</v>
      </c>
    </row>
    <row r="49" spans="1:8">
      <c r="B49" s="1" t="s">
        <v>12</v>
      </c>
      <c r="C49" s="1" t="s">
        <v>9</v>
      </c>
      <c r="D49" s="1" t="s">
        <v>13</v>
      </c>
      <c r="E49" s="1">
        <v>-201</v>
      </c>
      <c r="F49" s="1">
        <v>50</v>
      </c>
      <c r="G49" s="1">
        <f>ABS(E49)*F49</f>
        <v>10050</v>
      </c>
      <c r="H49" s="1">
        <f>G49-G41</f>
        <v>50</v>
      </c>
    </row>
    <row r="50" spans="1:8">
      <c r="F50" s="1" t="s">
        <v>15</v>
      </c>
      <c r="G50" s="1">
        <f>SUM(G47:G49)</f>
        <v>15000</v>
      </c>
      <c r="H50" s="1">
        <f>G50-G42</f>
        <v>50</v>
      </c>
    </row>
    <row r="51" spans="1:8">
      <c r="H51"/>
    </row>
    <row r="52" spans="1:8">
      <c r="B52" s="1" t="s">
        <v>19</v>
      </c>
    </row>
    <row r="54" spans="1:8">
      <c r="E54" s="1" t="s">
        <v>5</v>
      </c>
      <c r="F54" s="1" t="s">
        <v>6</v>
      </c>
      <c r="G54" s="1" t="s">
        <v>7</v>
      </c>
      <c r="H54" s="1" t="s">
        <v>18</v>
      </c>
    </row>
    <row r="55" spans="1:8">
      <c r="B55" s="1" t="s">
        <v>8</v>
      </c>
      <c r="C55" s="1" t="s">
        <v>9</v>
      </c>
      <c r="D55" s="1" t="s">
        <v>10</v>
      </c>
      <c r="E55" s="1">
        <f>E39</f>
        <v>0</v>
      </c>
      <c r="F55" s="1">
        <v>50</v>
      </c>
      <c r="G55" s="1">
        <f>ABS(E55)*F55</f>
        <v>0</v>
      </c>
      <c r="H55" s="1">
        <f>G55-G39</f>
        <v>0</v>
      </c>
    </row>
    <row r="56" spans="1:8">
      <c r="B56" s="1" t="s">
        <v>11</v>
      </c>
      <c r="C56" s="1" t="s">
        <v>10</v>
      </c>
      <c r="D56" s="1" t="s">
        <v>13</v>
      </c>
      <c r="E56" s="1">
        <v>98</v>
      </c>
      <c r="F56" s="1">
        <v>50</v>
      </c>
      <c r="G56" s="1">
        <f>ABS(E56)*F56</f>
        <v>4900</v>
      </c>
      <c r="H56" s="1">
        <f>G56-G40</f>
        <v>-50</v>
      </c>
    </row>
    <row r="57" spans="1:8">
      <c r="B57" s="1" t="s">
        <v>12</v>
      </c>
      <c r="C57" s="1" t="s">
        <v>9</v>
      </c>
      <c r="D57" s="1" t="s">
        <v>13</v>
      </c>
      <c r="E57" s="1">
        <v>-200</v>
      </c>
      <c r="F57" s="1">
        <v>50</v>
      </c>
      <c r="G57" s="1">
        <f>ABS(E57)*F57</f>
        <v>10000</v>
      </c>
      <c r="H57" s="1">
        <f>G57-G41</f>
        <v>0</v>
      </c>
    </row>
    <row r="58" spans="1:8">
      <c r="F58" s="1" t="s">
        <v>15</v>
      </c>
      <c r="G58" s="1">
        <f>SUM(G55:G57)</f>
        <v>14900</v>
      </c>
      <c r="H58" s="1">
        <f>G58-G42</f>
        <v>-50</v>
      </c>
    </row>
    <row r="59" spans="1:8">
      <c r="H59"/>
    </row>
    <row r="60" spans="1:8">
      <c r="A60" s="1" t="s">
        <v>23</v>
      </c>
    </row>
    <row r="62" spans="1:8">
      <c r="B62" s="1" t="s">
        <v>22</v>
      </c>
    </row>
    <row r="63" spans="1:8">
      <c r="E63" s="1" t="s">
        <v>5</v>
      </c>
      <c r="F63" s="1" t="s">
        <v>6</v>
      </c>
      <c r="G63" s="1" t="s">
        <v>7</v>
      </c>
    </row>
    <row r="64" spans="1:8">
      <c r="B64" s="1" t="s">
        <v>8</v>
      </c>
      <c r="C64" s="1" t="s">
        <v>9</v>
      </c>
      <c r="D64" s="1" t="s">
        <v>10</v>
      </c>
      <c r="E64" s="1">
        <v>99</v>
      </c>
      <c r="F64" s="1">
        <v>50</v>
      </c>
      <c r="G64" s="1">
        <f>ABS(E64)*F64</f>
        <v>4950</v>
      </c>
    </row>
    <row r="65" spans="2:9">
      <c r="B65" s="1" t="s">
        <v>11</v>
      </c>
      <c r="C65" s="1" t="s">
        <v>10</v>
      </c>
      <c r="D65" s="1" t="s">
        <v>13</v>
      </c>
      <c r="E65" s="1">
        <v>0</v>
      </c>
      <c r="F65" s="1">
        <v>50</v>
      </c>
      <c r="G65" s="1">
        <f>ABS(E65)*F65</f>
        <v>0</v>
      </c>
    </row>
    <row r="66" spans="2:9">
      <c r="B66" s="1" t="s">
        <v>12</v>
      </c>
      <c r="C66" s="1" t="s">
        <v>9</v>
      </c>
      <c r="D66" s="1" t="s">
        <v>13</v>
      </c>
      <c r="E66" s="1">
        <v>101</v>
      </c>
      <c r="F66" s="1">
        <v>50</v>
      </c>
      <c r="G66" s="1">
        <f>ABS(E66)*F66</f>
        <v>5050</v>
      </c>
    </row>
    <row r="67" spans="2:9">
      <c r="F67" s="1" t="s">
        <v>15</v>
      </c>
      <c r="G67" s="1">
        <f>SUM(G64:G66)</f>
        <v>10000</v>
      </c>
    </row>
    <row r="68" spans="2:9">
      <c r="H68"/>
    </row>
    <row r="69" spans="2:9">
      <c r="B69" s="1" t="s">
        <v>17</v>
      </c>
    </row>
    <row r="71" spans="2:9">
      <c r="E71" s="1" t="s">
        <v>5</v>
      </c>
      <c r="F71" s="1" t="s">
        <v>6</v>
      </c>
      <c r="G71" s="1" t="s">
        <v>7</v>
      </c>
      <c r="H71" s="1" t="s">
        <v>18</v>
      </c>
    </row>
    <row r="72" spans="2:9">
      <c r="B72" s="1" t="s">
        <v>8</v>
      </c>
      <c r="C72" s="1" t="s">
        <v>9</v>
      </c>
      <c r="D72" s="1" t="s">
        <v>10</v>
      </c>
      <c r="E72" s="1">
        <v>99</v>
      </c>
      <c r="F72" s="1">
        <v>50</v>
      </c>
      <c r="G72" s="1">
        <f>ABS(E72)*F72</f>
        <v>4950</v>
      </c>
      <c r="H72" s="1">
        <f>G72-G64</f>
        <v>0</v>
      </c>
    </row>
    <row r="73" spans="2:9">
      <c r="B73" s="1" t="s">
        <v>11</v>
      </c>
      <c r="C73" s="1" t="s">
        <v>10</v>
      </c>
      <c r="D73" s="1" t="s">
        <v>13</v>
      </c>
      <c r="E73" s="1">
        <f>E65</f>
        <v>0</v>
      </c>
      <c r="F73" s="1">
        <v>50</v>
      </c>
      <c r="G73" s="1">
        <f>ABS(E73)*F73</f>
        <v>0</v>
      </c>
      <c r="H73" s="1">
        <f>G73-G65</f>
        <v>0</v>
      </c>
    </row>
    <row r="74" spans="2:9">
      <c r="B74" s="1" t="s">
        <v>12</v>
      </c>
      <c r="C74" s="1" t="s">
        <v>9</v>
      </c>
      <c r="D74" s="1" t="s">
        <v>13</v>
      </c>
      <c r="E74" s="1">
        <v>102</v>
      </c>
      <c r="F74" s="1">
        <v>50</v>
      </c>
      <c r="G74" s="1">
        <f>ABS(E74)*F74</f>
        <v>5100</v>
      </c>
      <c r="H74" s="1">
        <f>G74-G66</f>
        <v>50</v>
      </c>
    </row>
    <row r="75" spans="2:9">
      <c r="F75" s="1" t="s">
        <v>15</v>
      </c>
      <c r="G75" s="1">
        <f>SUM(G72:G74)</f>
        <v>10050</v>
      </c>
      <c r="H75" s="1">
        <f>G75-G67</f>
        <v>50</v>
      </c>
    </row>
    <row r="76" spans="2:9">
      <c r="H76"/>
    </row>
    <row r="77" spans="2:9">
      <c r="B77" s="1" t="s">
        <v>19</v>
      </c>
    </row>
    <row r="79" spans="2:9">
      <c r="E79" s="1" t="s">
        <v>5</v>
      </c>
      <c r="F79" s="1" t="s">
        <v>6</v>
      </c>
      <c r="G79" s="1" t="s">
        <v>7</v>
      </c>
      <c r="H79" s="1" t="s">
        <v>18</v>
      </c>
    </row>
    <row r="80" spans="2:9">
      <c r="B80" s="1" t="s">
        <v>8</v>
      </c>
      <c r="C80" s="1" t="s">
        <v>9</v>
      </c>
      <c r="D80" s="1" t="s">
        <v>10</v>
      </c>
      <c r="E80" s="1">
        <v>98</v>
      </c>
      <c r="F80" s="1">
        <v>50</v>
      </c>
      <c r="G80" s="1">
        <f>ABS(E80)*F80</f>
        <v>4900</v>
      </c>
      <c r="H80" s="1">
        <f>G80-G64</f>
        <v>-50</v>
      </c>
      <c r="I80"/>
    </row>
    <row r="81" spans="1:9">
      <c r="B81" s="1" t="s">
        <v>11</v>
      </c>
      <c r="C81" s="1" t="s">
        <v>10</v>
      </c>
      <c r="D81" s="1" t="s">
        <v>13</v>
      </c>
      <c r="E81" s="1">
        <f>E65</f>
        <v>0</v>
      </c>
      <c r="F81" s="1">
        <v>50</v>
      </c>
      <c r="G81" s="1">
        <f>ABS(E81)*F81</f>
        <v>0</v>
      </c>
      <c r="H81" s="1">
        <f>G81-G65</f>
        <v>0</v>
      </c>
      <c r="I81"/>
    </row>
    <row r="82" spans="1:9">
      <c r="B82" s="1" t="s">
        <v>12</v>
      </c>
      <c r="C82" s="1" t="s">
        <v>9</v>
      </c>
      <c r="D82" s="1" t="s">
        <v>13</v>
      </c>
      <c r="E82" s="1">
        <v>102</v>
      </c>
      <c r="F82" s="1">
        <v>50</v>
      </c>
      <c r="G82" s="1">
        <f>ABS(E82)*F82</f>
        <v>5100</v>
      </c>
      <c r="H82" s="1">
        <f>G82-G66</f>
        <v>50</v>
      </c>
      <c r="I82"/>
    </row>
    <row r="83" spans="1:9">
      <c r="F83" s="1" t="s">
        <v>15</v>
      </c>
      <c r="G83" s="1">
        <f>SUM(G80:G82)</f>
        <v>10000</v>
      </c>
      <c r="H83" s="1">
        <f>G83-G67</f>
        <v>0</v>
      </c>
      <c r="I83" s="4"/>
    </row>
    <row r="84" spans="1:9">
      <c r="A84"/>
      <c r="B84"/>
      <c r="C84"/>
      <c r="D84"/>
      <c r="E84"/>
      <c r="F84"/>
      <c r="G84" s="3"/>
      <c r="I84" s="4"/>
    </row>
    <row r="85" spans="1:9">
      <c r="A85"/>
      <c r="B85"/>
      <c r="C85"/>
      <c r="D85"/>
      <c r="E85"/>
      <c r="F85"/>
      <c r="G85" s="3"/>
      <c r="I85" s="4"/>
    </row>
    <row r="86" spans="1:9">
      <c r="A86" s="1" t="s">
        <v>24</v>
      </c>
      <c r="I86"/>
    </row>
    <row r="87" spans="1:9">
      <c r="I87"/>
    </row>
    <row r="88" spans="1:9">
      <c r="B88" s="1" t="s">
        <v>22</v>
      </c>
      <c r="I88"/>
    </row>
    <row r="89" spans="1:9">
      <c r="E89" s="1" t="s">
        <v>5</v>
      </c>
      <c r="F89" s="1" t="s">
        <v>6</v>
      </c>
      <c r="G89" s="1" t="s">
        <v>7</v>
      </c>
      <c r="I89"/>
    </row>
    <row r="90" spans="1:9">
      <c r="B90" s="1" t="s">
        <v>8</v>
      </c>
      <c r="C90" s="1" t="s">
        <v>9</v>
      </c>
      <c r="D90" s="1" t="s">
        <v>10</v>
      </c>
      <c r="E90" s="1">
        <v>200</v>
      </c>
      <c r="F90" s="1">
        <v>50</v>
      </c>
      <c r="G90" s="1">
        <f>ABS(E90)*F90</f>
        <v>10000</v>
      </c>
      <c r="I90"/>
    </row>
    <row r="91" spans="1:9">
      <c r="B91" s="1" t="s">
        <v>11</v>
      </c>
      <c r="C91" s="1" t="s">
        <v>10</v>
      </c>
      <c r="D91" s="1" t="s">
        <v>13</v>
      </c>
      <c r="E91" s="1">
        <v>101</v>
      </c>
      <c r="F91" s="1">
        <v>50</v>
      </c>
      <c r="G91" s="1">
        <f>ABS(E91)*F91</f>
        <v>5050</v>
      </c>
      <c r="I91"/>
    </row>
    <row r="92" spans="1:9">
      <c r="B92" s="1" t="s">
        <v>12</v>
      </c>
      <c r="C92" s="1" t="s">
        <v>9</v>
      </c>
      <c r="D92" s="1" t="s">
        <v>13</v>
      </c>
      <c r="E92" s="1">
        <v>0</v>
      </c>
      <c r="F92" s="1">
        <v>50</v>
      </c>
      <c r="G92" s="1">
        <f>ABS(E92)*F92</f>
        <v>0</v>
      </c>
      <c r="I92"/>
    </row>
    <row r="93" spans="1:9">
      <c r="F93" s="1" t="s">
        <v>15</v>
      </c>
      <c r="G93" s="1">
        <f>SUM(G90:G92)</f>
        <v>15050</v>
      </c>
      <c r="I93"/>
    </row>
    <row r="94" spans="1:9">
      <c r="H94"/>
      <c r="I94"/>
    </row>
    <row r="95" spans="1:9">
      <c r="B95" s="1" t="s">
        <v>17</v>
      </c>
      <c r="I95"/>
    </row>
    <row r="96" spans="1:9">
      <c r="I96"/>
    </row>
    <row r="97" spans="1:9">
      <c r="E97" s="1" t="s">
        <v>5</v>
      </c>
      <c r="F97" s="1" t="s">
        <v>6</v>
      </c>
      <c r="G97" s="1" t="s">
        <v>7</v>
      </c>
      <c r="H97" s="1" t="s">
        <v>18</v>
      </c>
      <c r="I97"/>
    </row>
    <row r="98" spans="1:9">
      <c r="B98" s="1" t="s">
        <v>8</v>
      </c>
      <c r="C98" s="1" t="s">
        <v>9</v>
      </c>
      <c r="D98" s="1" t="s">
        <v>10</v>
      </c>
      <c r="E98" s="1">
        <v>201</v>
      </c>
      <c r="F98" s="1">
        <v>50</v>
      </c>
      <c r="G98" s="1">
        <f>ABS(E98)*F98</f>
        <v>10050</v>
      </c>
      <c r="H98" s="1">
        <f>G98-G90</f>
        <v>50</v>
      </c>
      <c r="I98"/>
    </row>
    <row r="99" spans="1:9">
      <c r="B99" s="1" t="s">
        <v>11</v>
      </c>
      <c r="C99" s="1" t="s">
        <v>10</v>
      </c>
      <c r="D99" s="1" t="s">
        <v>13</v>
      </c>
      <c r="E99" s="1">
        <f>E91+1</f>
        <v>102</v>
      </c>
      <c r="F99" s="1">
        <v>50</v>
      </c>
      <c r="G99" s="1">
        <f>ABS(E99)*F99</f>
        <v>5100</v>
      </c>
      <c r="H99" s="1">
        <f>G99-G91</f>
        <v>50</v>
      </c>
      <c r="I99"/>
    </row>
    <row r="100" spans="1:9">
      <c r="B100" s="1" t="s">
        <v>12</v>
      </c>
      <c r="C100" s="1" t="s">
        <v>9</v>
      </c>
      <c r="D100" s="1" t="s">
        <v>13</v>
      </c>
      <c r="E100" s="1">
        <f t="shared" ref="E100" si="0">E92</f>
        <v>0</v>
      </c>
      <c r="F100" s="1">
        <v>50</v>
      </c>
      <c r="G100" s="1">
        <f>ABS(E100)*F100</f>
        <v>0</v>
      </c>
      <c r="H100" s="1">
        <f>G100-G92</f>
        <v>0</v>
      </c>
      <c r="I100"/>
    </row>
    <row r="101" spans="1:9">
      <c r="F101" s="1" t="s">
        <v>15</v>
      </c>
      <c r="G101" s="1">
        <f>SUM(G98:G100)</f>
        <v>15150</v>
      </c>
      <c r="H101" s="1">
        <f>G101-G93</f>
        <v>100</v>
      </c>
      <c r="I101"/>
    </row>
    <row r="102" spans="1:9">
      <c r="H102"/>
      <c r="I102"/>
    </row>
    <row r="103" spans="1:9">
      <c r="B103" s="1" t="s">
        <v>19</v>
      </c>
      <c r="I103"/>
    </row>
    <row r="104" spans="1:9">
      <c r="I104"/>
    </row>
    <row r="105" spans="1:9">
      <c r="E105" s="1" t="s">
        <v>5</v>
      </c>
      <c r="F105" s="1" t="s">
        <v>6</v>
      </c>
      <c r="G105" s="1" t="s">
        <v>7</v>
      </c>
      <c r="H105" s="1" t="s">
        <v>18</v>
      </c>
      <c r="I105"/>
    </row>
    <row r="106" spans="1:9">
      <c r="B106" s="1" t="s">
        <v>8</v>
      </c>
      <c r="C106" s="1" t="s">
        <v>9</v>
      </c>
      <c r="D106" s="1" t="s">
        <v>10</v>
      </c>
      <c r="E106" s="1">
        <v>200</v>
      </c>
      <c r="F106" s="1">
        <v>50</v>
      </c>
      <c r="G106" s="1">
        <f>ABS(E106)*F106</f>
        <v>10000</v>
      </c>
      <c r="H106" s="1">
        <f>G106-G90</f>
        <v>0</v>
      </c>
      <c r="I106"/>
    </row>
    <row r="107" spans="1:9">
      <c r="B107" s="1" t="s">
        <v>11</v>
      </c>
      <c r="C107" s="1" t="s">
        <v>10</v>
      </c>
      <c r="D107" s="1" t="s">
        <v>13</v>
      </c>
      <c r="E107" s="1">
        <f>E91+1</f>
        <v>102</v>
      </c>
      <c r="F107" s="1">
        <v>50</v>
      </c>
      <c r="G107" s="1">
        <f>ABS(E107)*F107</f>
        <v>5100</v>
      </c>
      <c r="H107" s="1">
        <f>G107-G91</f>
        <v>50</v>
      </c>
      <c r="I107"/>
    </row>
    <row r="108" spans="1:9">
      <c r="B108" s="1" t="s">
        <v>12</v>
      </c>
      <c r="C108" s="1" t="s">
        <v>9</v>
      </c>
      <c r="D108" s="1" t="s">
        <v>13</v>
      </c>
      <c r="E108" s="1">
        <f t="shared" ref="E108" si="1">E92</f>
        <v>0</v>
      </c>
      <c r="F108" s="1">
        <v>50</v>
      </c>
      <c r="G108" s="1">
        <f>ABS(E108)*F108</f>
        <v>0</v>
      </c>
      <c r="H108" s="1">
        <f>G108-G92</f>
        <v>0</v>
      </c>
      <c r="I108"/>
    </row>
    <row r="109" spans="1:9">
      <c r="F109" s="1" t="s">
        <v>15</v>
      </c>
      <c r="G109" s="1">
        <f>SUM(G106:G108)</f>
        <v>15100</v>
      </c>
      <c r="H109" s="1">
        <f>G109-G93</f>
        <v>50</v>
      </c>
      <c r="I109"/>
    </row>
    <row r="110" spans="1:9">
      <c r="A110"/>
      <c r="B110"/>
      <c r="C110"/>
      <c r="D110"/>
      <c r="E110"/>
      <c r="F110"/>
      <c r="G110" s="3"/>
      <c r="I110"/>
    </row>
    <row r="111" spans="1:9">
      <c r="A111"/>
      <c r="B111"/>
      <c r="C111"/>
      <c r="D111"/>
      <c r="E111"/>
      <c r="F111"/>
      <c r="G111" s="3"/>
      <c r="I111"/>
    </row>
    <row r="112" spans="1:9">
      <c r="A112" s="1" t="s">
        <v>20</v>
      </c>
      <c r="B112"/>
      <c r="C112"/>
      <c r="D112"/>
      <c r="E112"/>
      <c r="F112"/>
      <c r="G112" s="3"/>
    </row>
    <row r="113" spans="1:9">
      <c r="A113"/>
      <c r="B113"/>
      <c r="C113"/>
      <c r="D113"/>
      <c r="E113"/>
      <c r="F113"/>
      <c r="G113" s="3"/>
    </row>
    <row r="114" spans="1:9">
      <c r="A114"/>
      <c r="B114"/>
      <c r="C114"/>
      <c r="D114"/>
      <c r="E114"/>
      <c r="F114"/>
      <c r="G114" s="3"/>
    </row>
    <row r="115" spans="1:9">
      <c r="A115"/>
      <c r="B115" s="1" t="s">
        <v>26</v>
      </c>
      <c r="C115"/>
    </row>
    <row r="116" spans="1:9">
      <c r="A116"/>
      <c r="C116"/>
      <c r="D116" s="1" t="s">
        <v>27</v>
      </c>
      <c r="E116" s="1" t="s">
        <v>28</v>
      </c>
      <c r="F116" s="1" t="s">
        <v>21</v>
      </c>
      <c r="G116" s="1" t="s">
        <v>23</v>
      </c>
      <c r="H116" s="1" t="s">
        <v>24</v>
      </c>
      <c r="I116" s="1" t="s">
        <v>29</v>
      </c>
    </row>
    <row r="117" spans="1:9">
      <c r="A117"/>
      <c r="C117" s="1" t="s">
        <v>8</v>
      </c>
      <c r="D117" s="1">
        <f>MAX(E117:H117)</f>
        <v>10000</v>
      </c>
      <c r="E117">
        <f>G8</f>
        <v>4983.3333333333339</v>
      </c>
      <c r="F117">
        <f>G39</f>
        <v>0</v>
      </c>
      <c r="G117">
        <f>G64</f>
        <v>4950</v>
      </c>
      <c r="H117" s="1">
        <f>G90</f>
        <v>10000</v>
      </c>
      <c r="I117" s="1" t="str">
        <f ca="1">OFFSET($D$116,0,MATCH(D117,E117:H117,0))</f>
        <v>line Z003 is out</v>
      </c>
    </row>
    <row r="118" spans="1:9">
      <c r="A118"/>
      <c r="C118" s="1" t="s">
        <v>11</v>
      </c>
      <c r="D118" s="1">
        <f t="shared" ref="D118:D119" si="2">MAX(E118:H118)</f>
        <v>5050</v>
      </c>
      <c r="E118">
        <f>G9</f>
        <v>33.333333333333329</v>
      </c>
      <c r="F118">
        <f>G40</f>
        <v>4950</v>
      </c>
      <c r="G118">
        <f>G65</f>
        <v>0</v>
      </c>
      <c r="H118" s="1">
        <f>G91</f>
        <v>5050</v>
      </c>
      <c r="I118" s="1" t="str">
        <f ca="1">OFFSET($D$116,0,MATCH(D118,E118:H118,0))</f>
        <v>line Z003 is out</v>
      </c>
    </row>
    <row r="119" spans="1:9">
      <c r="A119"/>
      <c r="C119" s="1" t="s">
        <v>12</v>
      </c>
      <c r="D119" s="1">
        <f t="shared" si="2"/>
        <v>10000</v>
      </c>
      <c r="E119">
        <f>G10</f>
        <v>5016.6666666666661</v>
      </c>
      <c r="F119">
        <f>G41</f>
        <v>10000</v>
      </c>
      <c r="G119">
        <f>G66</f>
        <v>5050</v>
      </c>
      <c r="H119" s="1">
        <f>G92</f>
        <v>0</v>
      </c>
      <c r="I119" s="1" t="str">
        <f ca="1">OFFSET($D$116,0,MATCH(D119,E119:H119,0))</f>
        <v>line Z001 is out</v>
      </c>
    </row>
    <row r="120" spans="1:9">
      <c r="A120"/>
    </row>
    <row r="121" spans="1:9">
      <c r="A121"/>
      <c r="B121" s="1" t="s">
        <v>30</v>
      </c>
    </row>
    <row r="122" spans="1:9">
      <c r="A122"/>
      <c r="D122" s="1" t="s">
        <v>31</v>
      </c>
    </row>
    <row r="123" spans="1:9">
      <c r="A123"/>
      <c r="C123" s="1" t="s">
        <v>8</v>
      </c>
      <c r="D123" s="1">
        <f ca="1">OFFSET($A$34,MATCH(I117,$A$35:$A$86,0)+12,7)</f>
        <v>50</v>
      </c>
    </row>
    <row r="124" spans="1:9">
      <c r="A124"/>
      <c r="C124" s="1" t="s">
        <v>11</v>
      </c>
      <c r="D124" s="1">
        <f ca="1">OFFSET($A$34,MATCH(I118,$A$35:$A$86,0)+13,7)</f>
        <v>50</v>
      </c>
    </row>
    <row r="125" spans="1:9">
      <c r="A125"/>
      <c r="C125" s="1" t="s">
        <v>12</v>
      </c>
      <c r="D125" s="1">
        <f ca="1">OFFSET($A$34,MATCH(I119,$A$35:$A$86,0)+14,7)</f>
        <v>50</v>
      </c>
    </row>
    <row r="126" spans="1:9">
      <c r="A126"/>
      <c r="C126"/>
    </row>
    <row r="127" spans="1:9">
      <c r="A127"/>
      <c r="B127" s="1" t="s">
        <v>32</v>
      </c>
      <c r="D127" s="7">
        <f ca="1">SUM(D123:D125)</f>
        <v>150</v>
      </c>
    </row>
    <row r="129" spans="1:11">
      <c r="B129" s="1" t="s">
        <v>33</v>
      </c>
      <c r="K129"/>
    </row>
    <row r="130" spans="1:11">
      <c r="A130" s="1" t="s">
        <v>34</v>
      </c>
      <c r="D130" s="1" t="s">
        <v>31</v>
      </c>
      <c r="K130"/>
    </row>
    <row r="131" spans="1:11">
      <c r="A131" s="1" t="s">
        <v>34</v>
      </c>
      <c r="C131" s="1" t="s">
        <v>8</v>
      </c>
      <c r="D131" s="1">
        <f ca="1">OFFSET($A$34,MATCH(I117,$A$35:$A$86,0)+20,7)</f>
        <v>0</v>
      </c>
    </row>
    <row r="132" spans="1:11">
      <c r="C132" s="1" t="s">
        <v>11</v>
      </c>
      <c r="D132" s="1">
        <f ca="1">OFFSET($A$34,MATCH(I118,$A$35:$A$86,0)+21,7)</f>
        <v>50</v>
      </c>
    </row>
    <row r="133" spans="1:11">
      <c r="C133" s="1" t="s">
        <v>12</v>
      </c>
      <c r="D133" s="1">
        <f ca="1">OFFSET($A$34,MATCH(I119,$A$35:$A$86,0)+22,7)</f>
        <v>0</v>
      </c>
    </row>
    <row r="134" spans="1:11">
      <c r="C134"/>
    </row>
    <row r="135" spans="1:11">
      <c r="B135" s="1" t="s">
        <v>32</v>
      </c>
      <c r="D135" s="7">
        <f ca="1">SUM(D131:D133)</f>
        <v>50</v>
      </c>
    </row>
    <row r="140" spans="1:11">
      <c r="B140" s="1" t="s">
        <v>35</v>
      </c>
      <c r="C140" s="1" t="s">
        <v>36</v>
      </c>
      <c r="D140" s="1" t="s">
        <v>37</v>
      </c>
    </row>
    <row r="141" spans="1:11">
      <c r="B141" s="1" t="s">
        <v>9</v>
      </c>
      <c r="C141" s="1">
        <f>H21</f>
        <v>66.666666666667879</v>
      </c>
      <c r="D141" s="1">
        <f ca="1">D127</f>
        <v>150</v>
      </c>
    </row>
    <row r="142" spans="1:11">
      <c r="B142" s="1" t="s">
        <v>10</v>
      </c>
      <c r="C142" s="1">
        <f>H30</f>
        <v>33.333333333335759</v>
      </c>
      <c r="D142" s="1">
        <f ca="1">D135</f>
        <v>50</v>
      </c>
    </row>
    <row r="143" spans="1:11">
      <c r="B143" s="1" t="s">
        <v>13</v>
      </c>
      <c r="C143" s="1">
        <v>0</v>
      </c>
      <c r="D143" s="1">
        <v>0</v>
      </c>
    </row>
    <row r="145" spans="2:3">
      <c r="B145" s="1" t="s">
        <v>38</v>
      </c>
    </row>
    <row r="147" spans="2:3">
      <c r="C147" s="1" t="s">
        <v>39</v>
      </c>
    </row>
  </sheetData>
  <phoneticPr fontId="0" type="noConversion"/>
  <pageMargins left="0.75" right="0.75" top="1" bottom="1" header="0.5" footer="0.5"/>
  <pageSetup paperSize="8" scale="84"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E16315-9866-491C-8629-B66992BE53FD}"/>
</file>

<file path=customXml/itemProps2.xml><?xml version="1.0" encoding="utf-8"?>
<ds:datastoreItem xmlns:ds="http://schemas.openxmlformats.org/officeDocument/2006/customXml" ds:itemID="{FD6C32FD-E6E3-4B39-81EB-A1003A0F00A6}"/>
</file>

<file path=customXml/itemProps3.xml><?xml version="1.0" encoding="utf-8"?>
<ds:datastoreItem xmlns:ds="http://schemas.openxmlformats.org/officeDocument/2006/customXml" ds:itemID="{AB3E0C3B-CC0B-4D36-A5D9-BF422E77296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Hickman (NESO)</dc:creator>
  <cp:keywords/>
  <dc:description/>
  <cp:lastModifiedBy>Prisca Evans (NESO)</cp:lastModifiedBy>
  <cp:revision/>
  <dcterms:created xsi:type="dcterms:W3CDTF">2025-04-02T11:19:26Z</dcterms:created>
  <dcterms:modified xsi:type="dcterms:W3CDTF">2025-04-15T13:19:40Z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